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lp\Downloads\"/>
    </mc:Choice>
  </mc:AlternateContent>
  <xr:revisionPtr revIDLastSave="0" documentId="8_{B8F57569-808F-4A4D-AFD5-F4E4BB625F4E}" xr6:coauthVersionLast="47" xr6:coauthVersionMax="47" xr10:uidLastSave="{00000000-0000-0000-0000-000000000000}"/>
  <bookViews>
    <workbookView xWindow="28680" yWindow="-120" windowWidth="29040" windowHeight="15720" tabRatio="757" activeTab="3" xr2:uid="{00000000-000D-0000-FFFF-FFFF00000000}"/>
  </bookViews>
  <sheets>
    <sheet name="Rådata" sheetId="6" r:id="rId1"/>
    <sheet name="3 Mus" sheetId="15" r:id="rId2"/>
    <sheet name="Kakerlak" sheetId="3" r:id="rId3"/>
    <sheet name="Slange" sheetId="14" r:id="rId4"/>
    <sheet name="Sammenligning af dyr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4" i="14" l="1"/>
  <c r="N81" i="14"/>
  <c r="M87" i="14" s="1"/>
  <c r="N81" i="3"/>
  <c r="N94" i="15"/>
  <c r="N81" i="15"/>
  <c r="C76" i="15"/>
  <c r="C77" i="15"/>
  <c r="C78" i="15"/>
  <c r="C79" i="15"/>
  <c r="C80" i="15"/>
  <c r="C81" i="15"/>
  <c r="C82" i="15"/>
  <c r="C83" i="15"/>
  <c r="C75" i="15"/>
  <c r="M87" i="3" l="1"/>
  <c r="N87" i="3" s="1"/>
  <c r="L87" i="15" l="1"/>
  <c r="N94" i="3" l="1"/>
  <c r="M87" i="15" l="1"/>
  <c r="M74" i="15"/>
  <c r="N74" i="15" s="1"/>
  <c r="C75" i="14"/>
  <c r="M74" i="14" l="1"/>
  <c r="E75" i="14" l="1"/>
  <c r="F75" i="14"/>
  <c r="O94" i="3" l="1"/>
  <c r="O81" i="3"/>
  <c r="O94" i="14"/>
  <c r="N77" i="15" l="1"/>
  <c r="E75" i="15"/>
  <c r="F75" i="15"/>
  <c r="E83" i="15"/>
  <c r="F83" i="15"/>
  <c r="E88" i="15"/>
  <c r="F88" i="15"/>
  <c r="N87" i="15"/>
  <c r="N90" i="15" s="1"/>
  <c r="E96" i="15"/>
  <c r="F96" i="15"/>
  <c r="O94" i="15"/>
  <c r="C75" i="3"/>
  <c r="B75" i="3"/>
  <c r="M74" i="3"/>
  <c r="N74" i="3" s="1"/>
  <c r="N77" i="3" s="1"/>
  <c r="O81" i="15"/>
  <c r="E82" i="15"/>
  <c r="F82" i="15"/>
  <c r="E81" i="15"/>
  <c r="F81" i="15"/>
  <c r="E80" i="15"/>
  <c r="F80" i="15"/>
  <c r="E79" i="15"/>
  <c r="F79" i="15"/>
  <c r="E78" i="15"/>
  <c r="F78" i="15"/>
  <c r="E77" i="15"/>
  <c r="F77" i="15"/>
  <c r="E76" i="15"/>
  <c r="F76" i="15"/>
  <c r="B83" i="15"/>
  <c r="B82" i="15"/>
  <c r="B81" i="15"/>
  <c r="B80" i="15"/>
  <c r="B79" i="15"/>
  <c r="B78" i="15"/>
  <c r="B77" i="15"/>
  <c r="B76" i="15"/>
  <c r="B75" i="15"/>
  <c r="B88" i="15"/>
  <c r="C88" i="15"/>
  <c r="I96" i="15"/>
  <c r="I95" i="15"/>
  <c r="I94" i="15"/>
  <c r="I93" i="15"/>
  <c r="I92" i="15"/>
  <c r="I91" i="15"/>
  <c r="I90" i="15"/>
  <c r="I89" i="15"/>
  <c r="I88" i="15"/>
  <c r="H96" i="15"/>
  <c r="H95" i="15"/>
  <c r="H94" i="15"/>
  <c r="H93" i="15"/>
  <c r="H92" i="15"/>
  <c r="H91" i="15"/>
  <c r="H90" i="15"/>
  <c r="H89" i="15"/>
  <c r="H88" i="15"/>
  <c r="F95" i="15"/>
  <c r="F94" i="15"/>
  <c r="F93" i="15"/>
  <c r="F92" i="15"/>
  <c r="F91" i="15"/>
  <c r="F90" i="15"/>
  <c r="F89" i="15"/>
  <c r="E95" i="15"/>
  <c r="E94" i="15"/>
  <c r="E93" i="15"/>
  <c r="E92" i="15"/>
  <c r="E91" i="15"/>
  <c r="E90" i="15"/>
  <c r="E89" i="15"/>
  <c r="C96" i="15"/>
  <c r="C95" i="15"/>
  <c r="C94" i="15"/>
  <c r="C93" i="15"/>
  <c r="C92" i="15"/>
  <c r="C91" i="15"/>
  <c r="C90" i="15"/>
  <c r="C89" i="15"/>
  <c r="B96" i="15"/>
  <c r="B95" i="15"/>
  <c r="B94" i="15"/>
  <c r="D94" i="15" s="1"/>
  <c r="B93" i="15"/>
  <c r="D93" i="15" s="1"/>
  <c r="B92" i="15"/>
  <c r="D92" i="15" s="1"/>
  <c r="B91" i="15"/>
  <c r="B90" i="15"/>
  <c r="D90" i="15" s="1"/>
  <c r="B89" i="15"/>
  <c r="D89" i="15" s="1"/>
  <c r="I83" i="15"/>
  <c r="I82" i="15"/>
  <c r="I81" i="15"/>
  <c r="I80" i="15"/>
  <c r="I79" i="15"/>
  <c r="I78" i="15"/>
  <c r="I77" i="15"/>
  <c r="I76" i="15"/>
  <c r="I75" i="15"/>
  <c r="H83" i="15"/>
  <c r="H82" i="15"/>
  <c r="H81" i="15"/>
  <c r="H80" i="15"/>
  <c r="H79" i="15"/>
  <c r="H78" i="15"/>
  <c r="H77" i="15"/>
  <c r="H76" i="15"/>
  <c r="H75" i="15"/>
  <c r="N87" i="14"/>
  <c r="N90" i="14" s="1"/>
  <c r="I96" i="14"/>
  <c r="I95" i="14"/>
  <c r="I94" i="14"/>
  <c r="I93" i="14"/>
  <c r="I92" i="14"/>
  <c r="I91" i="14"/>
  <c r="I90" i="14"/>
  <c r="I89" i="14"/>
  <c r="I88" i="14"/>
  <c r="H96" i="14"/>
  <c r="H95" i="14"/>
  <c r="H94" i="14"/>
  <c r="H93" i="14"/>
  <c r="H92" i="14"/>
  <c r="H91" i="14"/>
  <c r="H90" i="14"/>
  <c r="H89" i="14"/>
  <c r="H88" i="14"/>
  <c r="F96" i="14"/>
  <c r="F95" i="14"/>
  <c r="F94" i="14"/>
  <c r="F93" i="14"/>
  <c r="F92" i="14"/>
  <c r="F91" i="14"/>
  <c r="F90" i="14"/>
  <c r="F89" i="14"/>
  <c r="F88" i="14"/>
  <c r="E96" i="14"/>
  <c r="E95" i="14"/>
  <c r="E94" i="14"/>
  <c r="E93" i="14"/>
  <c r="E92" i="14"/>
  <c r="E91" i="14"/>
  <c r="E90" i="14"/>
  <c r="E89" i="14"/>
  <c r="E88" i="14"/>
  <c r="C96" i="14"/>
  <c r="C95" i="14"/>
  <c r="C94" i="14"/>
  <c r="C93" i="14"/>
  <c r="C92" i="14"/>
  <c r="C91" i="14"/>
  <c r="C90" i="14"/>
  <c r="C89" i="14"/>
  <c r="C88" i="14"/>
  <c r="B96" i="14"/>
  <c r="B95" i="14"/>
  <c r="B94" i="14"/>
  <c r="B93" i="14"/>
  <c r="B92" i="14"/>
  <c r="B91" i="14"/>
  <c r="B90" i="14"/>
  <c r="B89" i="14"/>
  <c r="B88" i="14"/>
  <c r="N74" i="14"/>
  <c r="N77" i="14" s="1"/>
  <c r="I83" i="14"/>
  <c r="I82" i="14"/>
  <c r="I81" i="14"/>
  <c r="I80" i="14"/>
  <c r="I79" i="14"/>
  <c r="I78" i="14"/>
  <c r="I77" i="14"/>
  <c r="I76" i="14"/>
  <c r="I75" i="14"/>
  <c r="H83" i="14"/>
  <c r="H82" i="14"/>
  <c r="H81" i="14"/>
  <c r="H80" i="14"/>
  <c r="H79" i="14"/>
  <c r="H78" i="14"/>
  <c r="H77" i="14"/>
  <c r="H76" i="14"/>
  <c r="H75" i="14"/>
  <c r="F83" i="14"/>
  <c r="F82" i="14"/>
  <c r="F81" i="14"/>
  <c r="F80" i="14"/>
  <c r="F79" i="14"/>
  <c r="F78" i="14"/>
  <c r="F77" i="14"/>
  <c r="F76" i="14"/>
  <c r="G75" i="14"/>
  <c r="E83" i="14"/>
  <c r="E82" i="14"/>
  <c r="E81" i="14"/>
  <c r="E80" i="14"/>
  <c r="E79" i="14"/>
  <c r="E78" i="14"/>
  <c r="E77" i="14"/>
  <c r="E76" i="14"/>
  <c r="C83" i="14"/>
  <c r="C82" i="14"/>
  <c r="C81" i="14"/>
  <c r="C80" i="14"/>
  <c r="C79" i="14"/>
  <c r="C78" i="14"/>
  <c r="C77" i="14"/>
  <c r="C76" i="14"/>
  <c r="B83" i="14"/>
  <c r="B82" i="14"/>
  <c r="B81" i="14"/>
  <c r="B80" i="14"/>
  <c r="B79" i="14"/>
  <c r="B78" i="14"/>
  <c r="B77" i="14"/>
  <c r="B76" i="14"/>
  <c r="B75" i="14"/>
  <c r="O81" i="14"/>
  <c r="N90" i="3"/>
  <c r="I96" i="3"/>
  <c r="I95" i="3"/>
  <c r="I94" i="3"/>
  <c r="I93" i="3"/>
  <c r="I92" i="3"/>
  <c r="I91" i="3"/>
  <c r="I90" i="3"/>
  <c r="I89" i="3"/>
  <c r="I88" i="3"/>
  <c r="H96" i="3"/>
  <c r="H95" i="3"/>
  <c r="H94" i="3"/>
  <c r="H93" i="3"/>
  <c r="H92" i="3"/>
  <c r="H91" i="3"/>
  <c r="H90" i="3"/>
  <c r="H89" i="3"/>
  <c r="H88" i="3"/>
  <c r="I83" i="3"/>
  <c r="I82" i="3"/>
  <c r="I81" i="3"/>
  <c r="I80" i="3"/>
  <c r="I79" i="3"/>
  <c r="I78" i="3"/>
  <c r="I77" i="3"/>
  <c r="I76" i="3"/>
  <c r="I75" i="3"/>
  <c r="H83" i="3"/>
  <c r="H82" i="3"/>
  <c r="H81" i="3"/>
  <c r="H80" i="3"/>
  <c r="H79" i="3"/>
  <c r="H78" i="3"/>
  <c r="H77" i="3"/>
  <c r="H76" i="3"/>
  <c r="H75" i="3"/>
  <c r="F96" i="3"/>
  <c r="F95" i="3"/>
  <c r="F94" i="3"/>
  <c r="F93" i="3"/>
  <c r="F92" i="3"/>
  <c r="F91" i="3"/>
  <c r="F90" i="3"/>
  <c r="F89" i="3"/>
  <c r="F88" i="3"/>
  <c r="E96" i="3"/>
  <c r="E95" i="3"/>
  <c r="E94" i="3"/>
  <c r="E93" i="3"/>
  <c r="E92" i="3"/>
  <c r="E91" i="3"/>
  <c r="E90" i="3"/>
  <c r="E89" i="3"/>
  <c r="E88" i="3"/>
  <c r="C96" i="3"/>
  <c r="C95" i="3"/>
  <c r="C94" i="3"/>
  <c r="C93" i="3"/>
  <c r="C92" i="3"/>
  <c r="C91" i="3"/>
  <c r="C90" i="3"/>
  <c r="C89" i="3"/>
  <c r="C88" i="3"/>
  <c r="B96" i="3"/>
  <c r="B95" i="3"/>
  <c r="B94" i="3"/>
  <c r="B93" i="3"/>
  <c r="B92" i="3"/>
  <c r="B91" i="3"/>
  <c r="B90" i="3"/>
  <c r="B89" i="3"/>
  <c r="B88" i="3"/>
  <c r="B83" i="3"/>
  <c r="B82" i="3"/>
  <c r="B81" i="3"/>
  <c r="B80" i="3"/>
  <c r="B79" i="3"/>
  <c r="B78" i="3"/>
  <c r="B77" i="3"/>
  <c r="B76" i="3"/>
  <c r="C76" i="3"/>
  <c r="E83" i="3"/>
  <c r="F83" i="3"/>
  <c r="E82" i="3"/>
  <c r="F82" i="3"/>
  <c r="E81" i="3"/>
  <c r="F81" i="3"/>
  <c r="E80" i="3"/>
  <c r="F80" i="3"/>
  <c r="E79" i="3"/>
  <c r="F79" i="3"/>
  <c r="E78" i="3"/>
  <c r="F78" i="3"/>
  <c r="E77" i="3"/>
  <c r="F77" i="3"/>
  <c r="E76" i="3"/>
  <c r="F76" i="3"/>
  <c r="E75" i="3"/>
  <c r="F75" i="3"/>
  <c r="C83" i="3"/>
  <c r="C82" i="3"/>
  <c r="C81" i="3"/>
  <c r="C80" i="3"/>
  <c r="C79" i="3"/>
  <c r="C78" i="3"/>
  <c r="C77" i="3"/>
  <c r="D96" i="15" l="1"/>
  <c r="D91" i="15"/>
  <c r="D95" i="15"/>
  <c r="J89" i="15"/>
  <c r="J93" i="15"/>
  <c r="G91" i="15"/>
  <c r="J89" i="14"/>
  <c r="D90" i="14"/>
  <c r="G90" i="15"/>
  <c r="J90" i="15"/>
  <c r="D89" i="14"/>
  <c r="J78" i="14"/>
  <c r="D88" i="14"/>
  <c r="D96" i="14"/>
  <c r="G94" i="14"/>
  <c r="J92" i="14"/>
  <c r="J82" i="15"/>
  <c r="J88" i="15"/>
  <c r="J88" i="3"/>
  <c r="D95" i="3"/>
  <c r="G93" i="3"/>
  <c r="J78" i="3"/>
  <c r="J91" i="3"/>
  <c r="J96" i="15"/>
  <c r="G96" i="14"/>
  <c r="M90" i="14" s="1"/>
  <c r="P87" i="14" s="1"/>
  <c r="G89" i="15"/>
  <c r="G80" i="14"/>
  <c r="G92" i="14"/>
  <c r="D79" i="3"/>
  <c r="D78" i="15"/>
  <c r="D82" i="15"/>
  <c r="J77" i="15"/>
  <c r="J93" i="14"/>
  <c r="J81" i="3"/>
  <c r="J80" i="15"/>
  <c r="G83" i="15"/>
  <c r="M77" i="15" s="1"/>
  <c r="P74" i="15" s="1"/>
  <c r="G90" i="14"/>
  <c r="J96" i="14"/>
  <c r="D93" i="14"/>
  <c r="D75" i="14"/>
  <c r="D83" i="14"/>
  <c r="G82" i="14"/>
  <c r="J80" i="14"/>
  <c r="J76" i="14"/>
  <c r="D76" i="14"/>
  <c r="G79" i="15"/>
  <c r="G76" i="15"/>
  <c r="G80" i="15"/>
  <c r="J75" i="15"/>
  <c r="J83" i="15"/>
  <c r="G75" i="15"/>
  <c r="G81" i="15"/>
  <c r="G88" i="15"/>
  <c r="L90" i="15" s="1"/>
  <c r="O87" i="15" s="1"/>
  <c r="D88" i="15"/>
  <c r="G96" i="15"/>
  <c r="M90" i="15" s="1"/>
  <c r="P87" i="15" s="1"/>
  <c r="D82" i="3"/>
  <c r="D93" i="3"/>
  <c r="G91" i="3"/>
  <c r="J77" i="3"/>
  <c r="J94" i="15"/>
  <c r="D76" i="15"/>
  <c r="D80" i="15"/>
  <c r="J96" i="3"/>
  <c r="J95" i="15"/>
  <c r="D88" i="3"/>
  <c r="D96" i="3"/>
  <c r="J79" i="3"/>
  <c r="J76" i="15"/>
  <c r="G77" i="15"/>
  <c r="D75" i="3"/>
  <c r="D91" i="3"/>
  <c r="J92" i="3"/>
  <c r="J78" i="15"/>
  <c r="J91" i="15"/>
  <c r="G90" i="3"/>
  <c r="J79" i="15"/>
  <c r="G92" i="15"/>
  <c r="G93" i="15"/>
  <c r="J92" i="15"/>
  <c r="G82" i="15"/>
  <c r="G95" i="14"/>
  <c r="D94" i="3"/>
  <c r="D89" i="3"/>
  <c r="G83" i="14"/>
  <c r="M77" i="14" s="1"/>
  <c r="P74" i="14" s="1"/>
  <c r="J95" i="14"/>
  <c r="G94" i="15"/>
  <c r="D77" i="3"/>
  <c r="D92" i="3"/>
  <c r="J82" i="3"/>
  <c r="G77" i="14"/>
  <c r="J75" i="14"/>
  <c r="J83" i="14"/>
  <c r="G95" i="15"/>
  <c r="D77" i="15"/>
  <c r="D81" i="15"/>
  <c r="G88" i="3"/>
  <c r="L90" i="3" s="1"/>
  <c r="O87" i="3" s="1"/>
  <c r="J81" i="14"/>
  <c r="J81" i="15"/>
  <c r="D78" i="3"/>
  <c r="J76" i="3"/>
  <c r="J94" i="3"/>
  <c r="D79" i="14"/>
  <c r="D94" i="14"/>
  <c r="J90" i="14"/>
  <c r="G78" i="3"/>
  <c r="G82" i="3"/>
  <c r="D80" i="14"/>
  <c r="G94" i="3"/>
  <c r="D82" i="14"/>
  <c r="G81" i="14"/>
  <c r="J79" i="14"/>
  <c r="D75" i="15"/>
  <c r="D79" i="15"/>
  <c r="D83" i="15"/>
  <c r="G78" i="15"/>
  <c r="D77" i="14"/>
  <c r="G78" i="14"/>
  <c r="L77" i="14"/>
  <c r="O74" i="14" s="1"/>
  <c r="G91" i="14"/>
  <c r="D91" i="14"/>
  <c r="D95" i="14"/>
  <c r="G89" i="14"/>
  <c r="G93" i="14"/>
  <c r="J91" i="14"/>
  <c r="D92" i="14"/>
  <c r="J88" i="14"/>
  <c r="G88" i="14"/>
  <c r="L90" i="14" s="1"/>
  <c r="J94" i="14"/>
  <c r="J75" i="3"/>
  <c r="D81" i="14"/>
  <c r="G79" i="14"/>
  <c r="J77" i="14"/>
  <c r="J93" i="3"/>
  <c r="D90" i="3"/>
  <c r="G96" i="3"/>
  <c r="M90" i="3" s="1"/>
  <c r="P87" i="3" s="1"/>
  <c r="G95" i="3"/>
  <c r="J95" i="3"/>
  <c r="D76" i="3"/>
  <c r="G92" i="3"/>
  <c r="G77" i="3"/>
  <c r="D83" i="3"/>
  <c r="D80" i="3"/>
  <c r="G89" i="3"/>
  <c r="J80" i="3"/>
  <c r="D78" i="14"/>
  <c r="G76" i="14"/>
  <c r="J82" i="14"/>
  <c r="G76" i="3"/>
  <c r="G81" i="3"/>
  <c r="D81" i="3"/>
  <c r="G80" i="3"/>
  <c r="J83" i="3"/>
  <c r="G75" i="3"/>
  <c r="G79" i="3"/>
  <c r="G83" i="3"/>
  <c r="J90" i="3"/>
  <c r="J89" i="3"/>
  <c r="P90" i="15" l="1"/>
  <c r="M94" i="15" s="1"/>
  <c r="P94" i="15" s="1"/>
  <c r="L77" i="15"/>
  <c r="P90" i="3"/>
  <c r="M94" i="3" s="1"/>
  <c r="P94" i="3" s="1"/>
  <c r="L77" i="3"/>
  <c r="O74" i="3" s="1"/>
  <c r="M77" i="3"/>
  <c r="P74" i="3" s="1"/>
  <c r="P77" i="14"/>
  <c r="O87" i="14"/>
  <c r="P90" i="14" s="1"/>
  <c r="M94" i="14" s="1"/>
  <c r="O74" i="15" l="1"/>
  <c r="P77" i="3"/>
  <c r="M81" i="14"/>
  <c r="P81" i="14" s="1"/>
  <c r="P94" i="14"/>
  <c r="B10" i="8" l="1"/>
  <c r="P77" i="15"/>
  <c r="M81" i="15" s="1"/>
  <c r="P81" i="15" s="1"/>
  <c r="B6" i="8" s="1"/>
  <c r="M81" i="3"/>
  <c r="P81" i="3" s="1"/>
  <c r="B8" i="8" s="1"/>
</calcChain>
</file>

<file path=xl/sharedStrings.xml><?xml version="1.0" encoding="utf-8"?>
<sst xmlns="http://schemas.openxmlformats.org/spreadsheetml/2006/main" count="276" uniqueCount="78">
  <si>
    <t>Vol.luft</t>
  </si>
  <si>
    <t>Vægt</t>
  </si>
  <si>
    <t>Tid</t>
  </si>
  <si>
    <t>Stofskifte</t>
  </si>
  <si>
    <t>Gnm.snit</t>
  </si>
  <si>
    <t>(ml)</t>
  </si>
  <si>
    <t>(kg)</t>
  </si>
  <si>
    <t>(timer)</t>
  </si>
  <si>
    <t>Slange</t>
  </si>
  <si>
    <t>Tid (sek)</t>
  </si>
  <si>
    <t>CO2-koncentration ppm</t>
  </si>
  <si>
    <t>O2-koncentration ppm</t>
  </si>
  <si>
    <t>Kassevol. (L)</t>
  </si>
  <si>
    <t>Total vol. (L)</t>
  </si>
  <si>
    <t>Vejledning:</t>
  </si>
  <si>
    <t>Organisme</t>
  </si>
  <si>
    <t>Time (s)</t>
  </si>
  <si>
    <t>O2-gaskoncentration (ppm)</t>
  </si>
  <si>
    <t>CO2-gaskoncentration (ppm)</t>
  </si>
  <si>
    <t>O2-koncentration (ppm)</t>
  </si>
  <si>
    <t>Temperatur (C°)</t>
  </si>
  <si>
    <t>Forsøg 1</t>
  </si>
  <si>
    <t>Forsøg 2</t>
  </si>
  <si>
    <t>Temperatur C°</t>
  </si>
  <si>
    <t xml:space="preserve">Rådata </t>
  </si>
  <si>
    <t>Sammenligning af dyr</t>
  </si>
  <si>
    <t>(ml CO2/kg/time)</t>
  </si>
  <si>
    <t>Slut CO2 ml</t>
  </si>
  <si>
    <t>Start CO2 ml</t>
  </si>
  <si>
    <t>Start ppm CO2</t>
  </si>
  <si>
    <t>Slut ppm CO2</t>
  </si>
  <si>
    <t>Vol. slange (L)</t>
  </si>
  <si>
    <t>CO2 Udledning ml for slange</t>
  </si>
  <si>
    <t>Mus</t>
  </si>
  <si>
    <t>Vægt af 3 mus</t>
  </si>
  <si>
    <t>CO2 Udledning ml for 3 mus</t>
  </si>
  <si>
    <t>3 Mus</t>
  </si>
  <si>
    <t>Vol. 3 mus (L)</t>
  </si>
  <si>
    <t>Vol. kakerlak (L)</t>
  </si>
  <si>
    <t>CO2 Udledning ml for kakerlak</t>
  </si>
  <si>
    <t>kakerlak</t>
  </si>
  <si>
    <t xml:space="preserve">Stofskifte </t>
  </si>
  <si>
    <t>Forsøg 3</t>
  </si>
  <si>
    <t>Forsøg 4</t>
  </si>
  <si>
    <t xml:space="preserve">Stofskifte 3 dyreklasser </t>
  </si>
  <si>
    <r>
      <t>(ml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/kg/time)</t>
    </r>
  </si>
  <si>
    <t>MUS 1 - forsøg 1</t>
  </si>
  <si>
    <t>MUS 1 - forsøg 2</t>
  </si>
  <si>
    <t>MUS 2 - forsøg 1</t>
  </si>
  <si>
    <t>MUS 2 - forsøg 2</t>
  </si>
  <si>
    <t>MUS 1 vægt:</t>
  </si>
  <si>
    <t>KAKERLAK 1 vægt:</t>
  </si>
  <si>
    <t>SLANGE 1 vægt:</t>
  </si>
  <si>
    <t>MUS 2 vægt:</t>
  </si>
  <si>
    <t>KAKERLAK 2 vægt:</t>
  </si>
  <si>
    <t>SLANGE 2 vægt:</t>
  </si>
  <si>
    <t>Indsæt rådata fra dataloggerne</t>
  </si>
  <si>
    <t>Data mus 1</t>
  </si>
  <si>
    <t xml:space="preserve">Data fra mus 2 </t>
  </si>
  <si>
    <t xml:space="preserve">Stofskifte mus 1 </t>
  </si>
  <si>
    <t>Stofskifte  mus 2</t>
  </si>
  <si>
    <t>KAKERLAK 1 - forsøg 1</t>
  </si>
  <si>
    <t>KAKERLAK 1 - forsøg 2</t>
  </si>
  <si>
    <t>KAKERLAK 2 - forsøg 1</t>
  </si>
  <si>
    <t>KAKERLAK 2 - forsøg 2</t>
  </si>
  <si>
    <t>SLANGE 1 -  forsøg 1</t>
  </si>
  <si>
    <t>SLANGE 1 -  forsøg 2</t>
  </si>
  <si>
    <t>SLANGE 2 -  forsøg 1</t>
  </si>
  <si>
    <t>SLANGE 2 forsøg 2</t>
  </si>
  <si>
    <t>Data fra slange 1</t>
  </si>
  <si>
    <t>Data fra slange 2</t>
  </si>
  <si>
    <t>Data fra kakerlak 1</t>
  </si>
  <si>
    <t>Data fra kakerlak 2</t>
  </si>
  <si>
    <t>Stofskifte kakerlak 1</t>
  </si>
  <si>
    <t>Stofskifte kakerlak 2</t>
  </si>
  <si>
    <t>Stofskifte slange 1</t>
  </si>
  <si>
    <t>Stofskifte slange 2</t>
  </si>
  <si>
    <t>Indsæt vægt fra dyrene i de gule felter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</si>
</sst>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6" tint="-0.249977111117893"/>
      <name val="Arial"/>
      <family val="2"/>
    </font>
    <font>
      <b/>
      <sz val="10"/>
      <color theme="7" tint="-0.249977111117893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10"/>
      <color theme="6" tint="-0.249977111117893"/>
      <name val="Arial"/>
      <family val="2"/>
    </font>
    <font>
      <sz val="10"/>
      <color theme="7" tint="-0.249977111117893"/>
      <name val="Arial"/>
      <family val="2"/>
    </font>
    <font>
      <sz val="12"/>
      <name val="Calibri"/>
      <family val="2"/>
      <scheme val="minor"/>
    </font>
    <font>
      <b/>
      <sz val="11"/>
      <color theme="5" tint="-0.249977111117893"/>
      <name val="Arial"/>
      <family val="2"/>
    </font>
    <font>
      <b/>
      <sz val="18"/>
      <color theme="1"/>
      <name val="Calibri"/>
      <family val="2"/>
      <scheme val="minor"/>
    </font>
    <font>
      <b/>
      <vertAlign val="subscript"/>
      <sz val="10"/>
      <name val="Arial"/>
      <family val="2"/>
    </font>
    <font>
      <b/>
      <sz val="16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2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5">
    <xf numFmtId="0" fontId="0" fillId="0" borderId="0"/>
    <xf numFmtId="0" fontId="5" fillId="0" borderId="0"/>
    <xf numFmtId="0" fontId="6" fillId="0" borderId="0"/>
    <xf numFmtId="0" fontId="8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2" fillId="23" borderId="12" applyNumberFormat="0" applyAlignment="0" applyProtection="0"/>
    <xf numFmtId="164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1" applyNumberFormat="0" applyAlignment="0" applyProtection="0"/>
    <xf numFmtId="0" fontId="18" fillId="9" borderId="11" applyNumberFormat="0" applyAlignment="0" applyProtection="0"/>
    <xf numFmtId="164" fontId="8" fillId="0" borderId="0" applyFont="0" applyFill="0" applyBorder="0" applyAlignment="0" applyProtection="0"/>
    <xf numFmtId="0" fontId="19" fillId="0" borderId="16" applyNumberFormat="0" applyFill="0" applyAlignment="0" applyProtection="0"/>
    <xf numFmtId="0" fontId="20" fillId="24" borderId="0" applyNumberFormat="0" applyBorder="0" applyAlignment="0" applyProtection="0"/>
    <xf numFmtId="0" fontId="8" fillId="0" borderId="0"/>
    <xf numFmtId="0" fontId="6" fillId="25" borderId="17" applyNumberFormat="0" applyFont="0" applyAlignment="0" applyProtection="0"/>
    <xf numFmtId="0" fontId="6" fillId="25" borderId="17" applyNumberFormat="0" applyFont="0" applyAlignment="0" applyProtection="0"/>
    <xf numFmtId="0" fontId="21" fillId="22" borderId="18" applyNumberFormat="0" applyAlignment="0" applyProtection="0"/>
    <xf numFmtId="0" fontId="21" fillId="22" borderId="18" applyNumberFormat="0" applyAlignment="0" applyProtection="0"/>
    <xf numFmtId="0" fontId="22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7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/>
    <xf numFmtId="0" fontId="30" fillId="0" borderId="33" applyNumberFormat="0" applyFill="0" applyAlignment="0" applyProtection="0"/>
    <xf numFmtId="0" fontId="31" fillId="0" borderId="34" applyNumberFormat="0" applyFill="0" applyAlignment="0" applyProtection="0"/>
    <xf numFmtId="0" fontId="32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36" applyNumberFormat="0" applyAlignment="0" applyProtection="0"/>
    <xf numFmtId="0" fontId="37" fillId="38" borderId="37" applyNumberFormat="0" applyAlignment="0" applyProtection="0"/>
    <xf numFmtId="0" fontId="38" fillId="38" borderId="36" applyNumberFormat="0" applyAlignment="0" applyProtection="0"/>
    <xf numFmtId="0" fontId="39" fillId="0" borderId="38" applyNumberFormat="0" applyFill="0" applyAlignment="0" applyProtection="0"/>
    <xf numFmtId="0" fontId="40" fillId="39" borderId="39" applyNumberFormat="0" applyAlignment="0" applyProtection="0"/>
    <xf numFmtId="0" fontId="41" fillId="0" borderId="0" applyNumberFormat="0" applyFill="0" applyBorder="0" applyAlignment="0" applyProtection="0"/>
    <xf numFmtId="0" fontId="28" fillId="40" borderId="40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41" applyNumberFormat="0" applyFill="0" applyAlignment="0" applyProtection="0"/>
    <xf numFmtId="0" fontId="44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  <xf numFmtId="0" fontId="44" fillId="60" borderId="0" applyNumberFormat="0" applyBorder="0" applyAlignment="0" applyProtection="0"/>
    <xf numFmtId="0" fontId="44" fillId="61" borderId="0" applyNumberFormat="0" applyBorder="0" applyAlignment="0" applyProtection="0"/>
    <xf numFmtId="0" fontId="28" fillId="62" borderId="0" applyNumberFormat="0" applyBorder="0" applyAlignment="0" applyProtection="0"/>
    <xf numFmtId="0" fontId="28" fillId="63" borderId="0" applyNumberFormat="0" applyBorder="0" applyAlignment="0" applyProtection="0"/>
    <xf numFmtId="0" fontId="44" fillId="64" borderId="0" applyNumberFormat="0" applyBorder="0" applyAlignment="0" applyProtection="0"/>
  </cellStyleXfs>
  <cellXfs count="3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6" fillId="3" borderId="0" xfId="53" applyFill="1"/>
    <xf numFmtId="0" fontId="26" fillId="3" borderId="29" xfId="53" applyFill="1" applyBorder="1"/>
    <xf numFmtId="0" fontId="1" fillId="3" borderId="10" xfId="0" applyFont="1" applyFill="1" applyBorder="1"/>
    <xf numFmtId="0" fontId="3" fillId="2" borderId="0" xfId="0" applyFont="1" applyFill="1"/>
    <xf numFmtId="0" fontId="4" fillId="2" borderId="28" xfId="0" applyFont="1" applyFill="1" applyBorder="1"/>
    <xf numFmtId="0" fontId="1" fillId="2" borderId="10" xfId="0" applyFont="1" applyFill="1" applyBorder="1"/>
    <xf numFmtId="0" fontId="0" fillId="32" borderId="0" xfId="0" applyFill="1"/>
    <xf numFmtId="0" fontId="1" fillId="27" borderId="10" xfId="0" applyFont="1" applyFill="1" applyBorder="1"/>
    <xf numFmtId="0" fontId="1" fillId="33" borderId="10" xfId="0" applyFont="1" applyFill="1" applyBorder="1"/>
    <xf numFmtId="0" fontId="2" fillId="3" borderId="0" xfId="53" applyFont="1" applyFill="1" applyAlignment="1">
      <alignment horizontal="center" vertical="center"/>
    </xf>
    <xf numFmtId="165" fontId="2" fillId="3" borderId="0" xfId="53" applyNumberFormat="1" applyFont="1" applyFill="1"/>
    <xf numFmtId="0" fontId="45" fillId="32" borderId="0" xfId="0" applyFont="1" applyFill="1"/>
    <xf numFmtId="0" fontId="1" fillId="65" borderId="10" xfId="0" applyFont="1" applyFill="1" applyBorder="1"/>
    <xf numFmtId="0" fontId="1" fillId="66" borderId="10" xfId="0" applyFont="1" applyFill="1" applyBorder="1"/>
    <xf numFmtId="0" fontId="1" fillId="68" borderId="10" xfId="0" applyFont="1" applyFill="1" applyBorder="1"/>
    <xf numFmtId="0" fontId="45" fillId="27" borderId="0" xfId="0" applyFont="1" applyFill="1"/>
    <xf numFmtId="0" fontId="0" fillId="28" borderId="0" xfId="0" applyFill="1" applyAlignment="1">
      <alignment vertical="top"/>
    </xf>
    <xf numFmtId="0" fontId="45" fillId="28" borderId="0" xfId="0" applyFont="1" applyFill="1"/>
    <xf numFmtId="0" fontId="45" fillId="65" borderId="0" xfId="0" applyFont="1" applyFill="1"/>
    <xf numFmtId="0" fontId="45" fillId="66" borderId="0" xfId="0" applyFont="1" applyFill="1"/>
    <xf numFmtId="0" fontId="1" fillId="33" borderId="42" xfId="0" applyFont="1" applyFill="1" applyBorder="1"/>
    <xf numFmtId="0" fontId="1" fillId="2" borderId="0" xfId="0" applyFont="1" applyFill="1" applyProtection="1"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0" fontId="47" fillId="2" borderId="0" xfId="0" applyFont="1" applyFill="1"/>
    <xf numFmtId="0" fontId="45" fillId="26" borderId="0" xfId="0" applyFont="1" applyFill="1"/>
    <xf numFmtId="0" fontId="1" fillId="31" borderId="28" xfId="0" applyFont="1" applyFill="1" applyBorder="1"/>
    <xf numFmtId="0" fontId="1" fillId="2" borderId="28" xfId="0" applyFont="1" applyFill="1" applyBorder="1"/>
    <xf numFmtId="0" fontId="1" fillId="2" borderId="43" xfId="0" applyFont="1" applyFill="1" applyBorder="1"/>
    <xf numFmtId="0" fontId="0" fillId="32" borderId="10" xfId="0" applyFill="1" applyBorder="1"/>
    <xf numFmtId="0" fontId="0" fillId="65" borderId="0" xfId="0" applyFill="1" applyAlignment="1">
      <alignment vertical="top"/>
    </xf>
    <xf numFmtId="0" fontId="0" fillId="65" borderId="0" xfId="0" applyFill="1"/>
    <xf numFmtId="0" fontId="0" fillId="27" borderId="0" xfId="0" applyFill="1"/>
    <xf numFmtId="0" fontId="0" fillId="66" borderId="0" xfId="0" applyFill="1" applyAlignment="1">
      <alignment vertical="top"/>
    </xf>
    <xf numFmtId="0" fontId="0" fillId="66" borderId="0" xfId="0" applyFill="1"/>
    <xf numFmtId="0" fontId="0" fillId="26" borderId="0" xfId="0" applyFill="1" applyAlignment="1">
      <alignment vertical="top"/>
    </xf>
    <xf numFmtId="0" fontId="0" fillId="26" borderId="0" xfId="0" applyFill="1"/>
    <xf numFmtId="0" fontId="1" fillId="26" borderId="10" xfId="0" applyFont="1" applyFill="1" applyBorder="1"/>
    <xf numFmtId="0" fontId="0" fillId="30" borderId="0" xfId="0" applyFill="1"/>
    <xf numFmtId="0" fontId="1" fillId="30" borderId="10" xfId="0" applyFont="1" applyFill="1" applyBorder="1"/>
    <xf numFmtId="0" fontId="1" fillId="67" borderId="0" xfId="0" applyFont="1" applyFill="1"/>
    <xf numFmtId="0" fontId="0" fillId="31" borderId="0" xfId="0" applyFill="1"/>
    <xf numFmtId="0" fontId="1" fillId="31" borderId="10" xfId="0" applyFont="1" applyFill="1" applyBorder="1"/>
    <xf numFmtId="0" fontId="1" fillId="68" borderId="0" xfId="0" applyFont="1" applyFill="1"/>
    <xf numFmtId="0" fontId="0" fillId="33" borderId="28" xfId="0" applyFill="1" applyBorder="1"/>
    <xf numFmtId="0" fontId="1" fillId="68" borderId="28" xfId="0" applyFont="1" applyFill="1" applyBorder="1"/>
    <xf numFmtId="0" fontId="0" fillId="31" borderId="28" xfId="0" applyFill="1" applyBorder="1"/>
    <xf numFmtId="0" fontId="1" fillId="31" borderId="42" xfId="0" applyFont="1" applyFill="1" applyBorder="1"/>
    <xf numFmtId="0" fontId="25" fillId="3" borderId="0" xfId="2" applyFont="1" applyFill="1"/>
    <xf numFmtId="0" fontId="24" fillId="3" borderId="0" xfId="2" applyFont="1" applyFill="1"/>
    <xf numFmtId="1" fontId="2" fillId="3" borderId="0" xfId="44" applyNumberFormat="1" applyFont="1" applyFill="1"/>
    <xf numFmtId="2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55" fillId="2" borderId="53" xfId="44" applyFont="1" applyFill="1" applyBorder="1"/>
    <xf numFmtId="0" fontId="55" fillId="2" borderId="62" xfId="44" applyFont="1" applyFill="1" applyBorder="1"/>
    <xf numFmtId="0" fontId="53" fillId="2" borderId="46" xfId="44" applyFont="1" applyFill="1" applyBorder="1"/>
    <xf numFmtId="0" fontId="7" fillId="2" borderId="32" xfId="2" applyFont="1" applyFill="1" applyBorder="1"/>
    <xf numFmtId="1" fontId="53" fillId="2" borderId="32" xfId="44" applyNumberFormat="1" applyFont="1" applyFill="1" applyBorder="1"/>
    <xf numFmtId="1" fontId="53" fillId="2" borderId="58" xfId="44" applyNumberFormat="1" applyFont="1" applyFill="1" applyBorder="1"/>
    <xf numFmtId="0" fontId="7" fillId="2" borderId="20" xfId="2" applyFont="1" applyFill="1" applyBorder="1"/>
    <xf numFmtId="1" fontId="53" fillId="2" borderId="46" xfId="44" applyNumberFormat="1" applyFont="1" applyFill="1" applyBorder="1"/>
    <xf numFmtId="0" fontId="56" fillId="0" borderId="56" xfId="0" applyFont="1" applyBorder="1"/>
    <xf numFmtId="0" fontId="56" fillId="0" borderId="4" xfId="0" applyFont="1" applyBorder="1"/>
    <xf numFmtId="0" fontId="56" fillId="0" borderId="57" xfId="0" applyFont="1" applyBorder="1"/>
    <xf numFmtId="0" fontId="56" fillId="0" borderId="45" xfId="0" applyFont="1" applyBorder="1"/>
    <xf numFmtId="0" fontId="56" fillId="0" borderId="59" xfId="0" applyFont="1" applyBorder="1"/>
    <xf numFmtId="0" fontId="56" fillId="0" borderId="60" xfId="0" applyFont="1" applyBorder="1"/>
    <xf numFmtId="0" fontId="56" fillId="0" borderId="61" xfId="0" applyFont="1" applyBorder="1"/>
    <xf numFmtId="0" fontId="0" fillId="3" borderId="0" xfId="0" applyFill="1"/>
    <xf numFmtId="0" fontId="5" fillId="3" borderId="0" xfId="44" applyFont="1" applyFill="1"/>
    <xf numFmtId="0" fontId="57" fillId="3" borderId="0" xfId="44" applyFont="1" applyFill="1"/>
    <xf numFmtId="2" fontId="0" fillId="0" borderId="4" xfId="0" applyNumberFormat="1" applyBorder="1"/>
    <xf numFmtId="2" fontId="0" fillId="0" borderId="2" xfId="0" applyNumberFormat="1" applyBorder="1"/>
    <xf numFmtId="0" fontId="57" fillId="2" borderId="50" xfId="44" applyFont="1" applyFill="1" applyBorder="1"/>
    <xf numFmtId="0" fontId="60" fillId="2" borderId="32" xfId="2" applyFont="1" applyFill="1" applyBorder="1"/>
    <xf numFmtId="1" fontId="59" fillId="2" borderId="32" xfId="44" applyNumberFormat="1" applyFont="1" applyFill="1" applyBorder="1"/>
    <xf numFmtId="1" fontId="59" fillId="2" borderId="31" xfId="44" applyNumberFormat="1" applyFont="1" applyFill="1" applyBorder="1"/>
    <xf numFmtId="0" fontId="60" fillId="2" borderId="20" xfId="2" applyFont="1" applyFill="1" applyBorder="1"/>
    <xf numFmtId="1" fontId="59" fillId="2" borderId="30" xfId="44" applyNumberFormat="1" applyFont="1" applyFill="1" applyBorder="1"/>
    <xf numFmtId="0" fontId="57" fillId="2" borderId="52" xfId="44" applyFont="1" applyFill="1" applyBorder="1"/>
    <xf numFmtId="0" fontId="59" fillId="2" borderId="46" xfId="44" applyFont="1" applyFill="1" applyBorder="1"/>
    <xf numFmtId="0" fontId="45" fillId="3" borderId="0" xfId="44" applyFont="1" applyFill="1"/>
    <xf numFmtId="0" fontId="0" fillId="0" borderId="48" xfId="44" applyFont="1" applyBorder="1" applyAlignment="1">
      <alignment horizontal="left"/>
    </xf>
    <xf numFmtId="0" fontId="43" fillId="0" borderId="48" xfId="44" applyFont="1" applyBorder="1" applyAlignment="1">
      <alignment horizontal="left"/>
    </xf>
    <xf numFmtId="0" fontId="0" fillId="0" borderId="49" xfId="44" applyFont="1" applyBorder="1" applyAlignment="1">
      <alignment horizontal="left"/>
    </xf>
    <xf numFmtId="2" fontId="0" fillId="0" borderId="26" xfId="44" applyNumberFormat="1" applyFont="1" applyBorder="1" applyAlignment="1">
      <alignment horizontal="left"/>
    </xf>
    <xf numFmtId="2" fontId="0" fillId="0" borderId="0" xfId="44" applyNumberFormat="1" applyFont="1" applyAlignment="1">
      <alignment horizontal="left"/>
    </xf>
    <xf numFmtId="2" fontId="43" fillId="0" borderId="44" xfId="44" applyNumberFormat="1" applyFont="1" applyBorder="1" applyAlignment="1">
      <alignment horizontal="left"/>
    </xf>
    <xf numFmtId="2" fontId="0" fillId="0" borderId="10" xfId="41" applyNumberFormat="1" applyFont="1" applyFill="1" applyBorder="1" applyAlignment="1" applyProtection="1">
      <alignment horizontal="left"/>
    </xf>
    <xf numFmtId="0" fontId="0" fillId="0" borderId="26" xfId="44" applyFont="1" applyBorder="1" applyAlignment="1">
      <alignment horizontal="left"/>
    </xf>
    <xf numFmtId="0" fontId="0" fillId="0" borderId="0" xfId="44" applyFont="1" applyAlignment="1">
      <alignment horizontal="left"/>
    </xf>
    <xf numFmtId="0" fontId="0" fillId="0" borderId="10" xfId="44" applyFont="1" applyBorder="1" applyAlignment="1">
      <alignment horizontal="left"/>
    </xf>
    <xf numFmtId="2" fontId="43" fillId="0" borderId="20" xfId="44" applyNumberFormat="1" applyFont="1" applyBorder="1" applyAlignment="1">
      <alignment horizontal="left"/>
    </xf>
    <xf numFmtId="0" fontId="43" fillId="0" borderId="26" xfId="44" applyFont="1" applyBorder="1" applyAlignment="1">
      <alignment horizontal="left"/>
    </xf>
    <xf numFmtId="0" fontId="43" fillId="0" borderId="6" xfId="44" applyFont="1" applyBorder="1" applyAlignment="1">
      <alignment horizontal="left" vertical="center"/>
    </xf>
    <xf numFmtId="0" fontId="43" fillId="0" borderId="0" xfId="44" applyFont="1" applyAlignment="1">
      <alignment horizontal="left" vertical="center"/>
    </xf>
    <xf numFmtId="0" fontId="43" fillId="0" borderId="10" xfId="44" applyFont="1" applyBorder="1" applyAlignment="1">
      <alignment horizontal="left" vertical="center"/>
    </xf>
    <xf numFmtId="0" fontId="43" fillId="0" borderId="63" xfId="2" applyFont="1" applyBorder="1" applyAlignment="1">
      <alignment horizontal="left"/>
    </xf>
    <xf numFmtId="2" fontId="0" fillId="0" borderId="64" xfId="2" applyNumberFormat="1" applyFont="1" applyBorder="1" applyAlignment="1">
      <alignment horizontal="left"/>
    </xf>
    <xf numFmtId="0" fontId="0" fillId="0" borderId="64" xfId="2" applyFont="1" applyBorder="1" applyAlignment="1">
      <alignment horizontal="left"/>
    </xf>
    <xf numFmtId="2" fontId="43" fillId="0" borderId="51" xfId="44" applyNumberFormat="1" applyFont="1" applyBorder="1" applyAlignment="1">
      <alignment horizontal="left"/>
    </xf>
    <xf numFmtId="0" fontId="46" fillId="3" borderId="0" xfId="44" applyFont="1" applyFill="1"/>
    <xf numFmtId="0" fontId="0" fillId="0" borderId="7" xfId="44" applyFont="1" applyBorder="1" applyAlignment="1">
      <alignment horizontal="left"/>
    </xf>
    <xf numFmtId="0" fontId="0" fillId="0" borderId="8" xfId="44" applyFont="1" applyBorder="1" applyAlignment="1">
      <alignment horizontal="left"/>
    </xf>
    <xf numFmtId="0" fontId="43" fillId="0" borderId="8" xfId="44" applyFont="1" applyBorder="1" applyAlignment="1">
      <alignment horizontal="left"/>
    </xf>
    <xf numFmtId="0" fontId="0" fillId="0" borderId="5" xfId="44" applyFont="1" applyBorder="1" applyAlignment="1">
      <alignment horizontal="left"/>
    </xf>
    <xf numFmtId="2" fontId="0" fillId="0" borderId="21" xfId="44" applyNumberFormat="1" applyFont="1" applyBorder="1" applyAlignment="1">
      <alignment horizontal="left"/>
    </xf>
    <xf numFmtId="2" fontId="43" fillId="0" borderId="1" xfId="44" applyNumberFormat="1" applyFont="1" applyBorder="1" applyAlignment="1">
      <alignment horizontal="left"/>
    </xf>
    <xf numFmtId="0" fontId="0" fillId="0" borderId="21" xfId="44" applyFont="1" applyBorder="1" applyAlignment="1">
      <alignment horizontal="left"/>
    </xf>
    <xf numFmtId="0" fontId="0" fillId="0" borderId="3" xfId="44" applyFont="1" applyBorder="1" applyAlignment="1">
      <alignment horizontal="left"/>
    </xf>
    <xf numFmtId="0" fontId="0" fillId="0" borderId="22" xfId="44" applyFont="1" applyBorder="1" applyAlignment="1">
      <alignment horizontal="left"/>
    </xf>
    <xf numFmtId="2" fontId="43" fillId="0" borderId="23" xfId="44" applyNumberFormat="1" applyFont="1" applyBorder="1" applyAlignment="1">
      <alignment horizontal="left"/>
    </xf>
    <xf numFmtId="0" fontId="43" fillId="0" borderId="24" xfId="44" applyFont="1" applyBorder="1" applyAlignment="1">
      <alignment horizontal="left"/>
    </xf>
    <xf numFmtId="0" fontId="43" fillId="0" borderId="25" xfId="44" applyFont="1" applyBorder="1" applyAlignment="1">
      <alignment horizontal="left" vertical="center"/>
    </xf>
    <xf numFmtId="0" fontId="43" fillId="0" borderId="9" xfId="44" applyFont="1" applyBorder="1" applyAlignment="1">
      <alignment horizontal="left" vertical="center"/>
    </xf>
    <xf numFmtId="0" fontId="43" fillId="0" borderId="27" xfId="44" applyFont="1" applyBorder="1" applyAlignment="1">
      <alignment horizontal="left" vertical="center"/>
    </xf>
    <xf numFmtId="0" fontId="43" fillId="0" borderId="21" xfId="44" applyFont="1" applyBorder="1" applyAlignment="1">
      <alignment horizontal="left"/>
    </xf>
    <xf numFmtId="0" fontId="43" fillId="0" borderId="3" xfId="44" applyFont="1" applyBorder="1" applyAlignment="1">
      <alignment horizontal="left" vertical="center"/>
    </xf>
    <xf numFmtId="1" fontId="53" fillId="2" borderId="69" xfId="44" applyNumberFormat="1" applyFont="1" applyFill="1" applyBorder="1"/>
    <xf numFmtId="0" fontId="5" fillId="0" borderId="8" xfId="44" applyFont="1" applyBorder="1" applyAlignment="1">
      <alignment horizontal="left"/>
    </xf>
    <xf numFmtId="0" fontId="61" fillId="0" borderId="8" xfId="44" applyFont="1" applyBorder="1" applyAlignment="1">
      <alignment horizontal="left"/>
    </xf>
    <xf numFmtId="0" fontId="61" fillId="0" borderId="6" xfId="44" applyFont="1" applyBorder="1" applyAlignment="1">
      <alignment horizontal="left" vertical="center"/>
    </xf>
    <xf numFmtId="0" fontId="63" fillId="3" borderId="0" xfId="53" applyFont="1" applyFill="1"/>
    <xf numFmtId="0" fontId="64" fillId="3" borderId="0" xfId="53" applyFont="1" applyFill="1"/>
    <xf numFmtId="0" fontId="65" fillId="3" borderId="0" xfId="53" applyFont="1" applyFill="1"/>
    <xf numFmtId="2" fontId="62" fillId="2" borderId="72" xfId="53" applyNumberFormat="1" applyFont="1" applyFill="1" applyBorder="1" applyAlignment="1" applyProtection="1">
      <alignment horizontal="center"/>
      <protection locked="0"/>
    </xf>
    <xf numFmtId="2" fontId="49" fillId="2" borderId="73" xfId="53" applyNumberFormat="1" applyFont="1" applyFill="1" applyBorder="1" applyAlignment="1" applyProtection="1">
      <alignment horizontal="center"/>
      <protection locked="0"/>
    </xf>
    <xf numFmtId="0" fontId="0" fillId="67" borderId="10" xfId="0" applyFill="1" applyBorder="1"/>
    <xf numFmtId="0" fontId="0" fillId="68" borderId="10" xfId="0" applyFill="1" applyBorder="1"/>
    <xf numFmtId="0" fontId="0" fillId="68" borderId="42" xfId="0" applyFill="1" applyBorder="1"/>
    <xf numFmtId="0" fontId="0" fillId="67" borderId="48" xfId="0" applyFill="1" applyBorder="1" applyAlignment="1">
      <alignment vertical="top"/>
    </xf>
    <xf numFmtId="0" fontId="0" fillId="67" borderId="48" xfId="0" applyFill="1" applyBorder="1"/>
    <xf numFmtId="0" fontId="1" fillId="67" borderId="49" xfId="0" applyFont="1" applyFill="1" applyBorder="1"/>
    <xf numFmtId="0" fontId="0" fillId="30" borderId="48" xfId="0" applyFill="1" applyBorder="1" applyAlignment="1">
      <alignment vertical="top"/>
    </xf>
    <xf numFmtId="0" fontId="0" fillId="30" borderId="48" xfId="0" applyFill="1" applyBorder="1"/>
    <xf numFmtId="0" fontId="1" fillId="30" borderId="49" xfId="0" applyFont="1" applyFill="1" applyBorder="1"/>
    <xf numFmtId="0" fontId="45" fillId="29" borderId="26" xfId="0" applyFont="1" applyFill="1" applyBorder="1"/>
    <xf numFmtId="0" fontId="45" fillId="67" borderId="0" xfId="0" applyFont="1" applyFill="1"/>
    <xf numFmtId="0" fontId="45" fillId="30" borderId="0" xfId="0" applyFont="1" applyFill="1"/>
    <xf numFmtId="0" fontId="0" fillId="29" borderId="26" xfId="0" applyFill="1" applyBorder="1"/>
    <xf numFmtId="0" fontId="0" fillId="68" borderId="0" xfId="0" applyFill="1" applyAlignment="1">
      <alignment vertical="top"/>
    </xf>
    <xf numFmtId="0" fontId="0" fillId="68" borderId="0" xfId="0" applyFill="1"/>
    <xf numFmtId="0" fontId="0" fillId="31" borderId="0" xfId="0" applyFill="1" applyAlignment="1">
      <alignment vertical="top"/>
    </xf>
    <xf numFmtId="0" fontId="45" fillId="68" borderId="0" xfId="0" applyFont="1" applyFill="1"/>
    <xf numFmtId="0" fontId="45" fillId="31" borderId="0" xfId="0" applyFont="1" applyFill="1"/>
    <xf numFmtId="0" fontId="0" fillId="33" borderId="26" xfId="0" applyFill="1" applyBorder="1"/>
    <xf numFmtId="0" fontId="0" fillId="33" borderId="50" xfId="0" applyFill="1" applyBorder="1"/>
    <xf numFmtId="0" fontId="2" fillId="2" borderId="67" xfId="53" applyFont="1" applyFill="1" applyBorder="1"/>
    <xf numFmtId="0" fontId="2" fillId="2" borderId="74" xfId="53" applyFont="1" applyFill="1" applyBorder="1" applyAlignment="1">
      <alignment horizontal="center" vertical="center"/>
    </xf>
    <xf numFmtId="0" fontId="26" fillId="2" borderId="57" xfId="53" applyFill="1" applyBorder="1"/>
    <xf numFmtId="0" fontId="2" fillId="2" borderId="72" xfId="53" applyFont="1" applyFill="1" applyBorder="1" applyAlignment="1">
      <alignment horizontal="center" vertical="center"/>
    </xf>
    <xf numFmtId="0" fontId="50" fillId="2" borderId="57" xfId="53" applyFont="1" applyFill="1" applyBorder="1"/>
    <xf numFmtId="2" fontId="50" fillId="2" borderId="72" xfId="53" applyNumberFormat="1" applyFont="1" applyFill="1" applyBorder="1" applyAlignment="1" applyProtection="1">
      <alignment horizontal="center"/>
      <protection locked="0"/>
    </xf>
    <xf numFmtId="0" fontId="49" fillId="2" borderId="57" xfId="53" applyFont="1" applyFill="1" applyBorder="1"/>
    <xf numFmtId="2" fontId="49" fillId="2" borderId="72" xfId="53" applyNumberFormat="1" applyFont="1" applyFill="1" applyBorder="1" applyAlignment="1" applyProtection="1">
      <alignment horizontal="center"/>
      <protection locked="0"/>
    </xf>
    <xf numFmtId="0" fontId="0" fillId="0" borderId="66" xfId="44" applyFont="1" applyBorder="1" applyAlignment="1">
      <alignment horizontal="left"/>
    </xf>
    <xf numFmtId="0" fontId="0" fillId="0" borderId="69" xfId="44" applyFont="1" applyBorder="1" applyAlignment="1">
      <alignment horizontal="left"/>
    </xf>
    <xf numFmtId="1" fontId="43" fillId="0" borderId="75" xfId="44" applyNumberFormat="1" applyFont="1" applyBorder="1" applyAlignment="1">
      <alignment horizontal="left"/>
    </xf>
    <xf numFmtId="1" fontId="43" fillId="0" borderId="76" xfId="44" applyNumberFormat="1" applyFont="1" applyBorder="1" applyAlignment="1">
      <alignment horizontal="left"/>
    </xf>
    <xf numFmtId="2" fontId="43" fillId="0" borderId="76" xfId="44" applyNumberFormat="1" applyFont="1" applyBorder="1" applyAlignment="1">
      <alignment horizontal="left"/>
    </xf>
    <xf numFmtId="0" fontId="43" fillId="0" borderId="66" xfId="44" applyFont="1" applyBorder="1" applyAlignment="1">
      <alignment horizontal="left"/>
    </xf>
    <xf numFmtId="0" fontId="43" fillId="0" borderId="77" xfId="44" applyFont="1" applyBorder="1" applyAlignment="1">
      <alignment horizontal="left" vertical="center"/>
    </xf>
    <xf numFmtId="0" fontId="43" fillId="0" borderId="78" xfId="44" applyFont="1" applyBorder="1" applyAlignment="1">
      <alignment horizontal="left" vertical="center"/>
    </xf>
    <xf numFmtId="0" fontId="43" fillId="0" borderId="79" xfId="44" applyFont="1" applyBorder="1" applyAlignment="1">
      <alignment horizontal="left" vertical="center"/>
    </xf>
    <xf numFmtId="0" fontId="26" fillId="3" borderId="0" xfId="53" applyFill="1" applyAlignment="1">
      <alignment vertical="center"/>
    </xf>
    <xf numFmtId="0" fontId="61" fillId="0" borderId="10" xfId="44" applyFont="1" applyBorder="1" applyAlignment="1">
      <alignment horizontal="left" vertical="center"/>
    </xf>
    <xf numFmtId="2" fontId="61" fillId="0" borderId="51" xfId="44" applyNumberFormat="1" applyFont="1" applyBorder="1" applyAlignment="1">
      <alignment horizontal="left"/>
    </xf>
    <xf numFmtId="0" fontId="5" fillId="0" borderId="66" xfId="44" applyFont="1" applyBorder="1" applyAlignment="1">
      <alignment horizontal="left"/>
    </xf>
    <xf numFmtId="2" fontId="5" fillId="0" borderId="26" xfId="44" applyNumberFormat="1" applyFont="1" applyBorder="1" applyAlignment="1">
      <alignment horizontal="left"/>
    </xf>
    <xf numFmtId="2" fontId="61" fillId="0" borderId="44" xfId="44" applyNumberFormat="1" applyFont="1" applyBorder="1" applyAlignment="1">
      <alignment horizontal="left"/>
    </xf>
    <xf numFmtId="2" fontId="5" fillId="0" borderId="10" xfId="41" applyNumberFormat="1" applyFont="1" applyFill="1" applyBorder="1" applyAlignment="1" applyProtection="1">
      <alignment horizontal="left"/>
    </xf>
    <xf numFmtId="0" fontId="5" fillId="0" borderId="26" xfId="44" applyFont="1" applyBorder="1" applyAlignment="1">
      <alignment horizontal="left"/>
    </xf>
    <xf numFmtId="0" fontId="5" fillId="0" borderId="10" xfId="44" applyFont="1" applyBorder="1" applyAlignment="1">
      <alignment horizontal="left"/>
    </xf>
    <xf numFmtId="0" fontId="5" fillId="0" borderId="69" xfId="44" applyFont="1" applyBorder="1" applyAlignment="1">
      <alignment horizontal="left"/>
    </xf>
    <xf numFmtId="1" fontId="61" fillId="0" borderId="80" xfId="44" applyNumberFormat="1" applyFont="1" applyBorder="1" applyAlignment="1">
      <alignment horizontal="left"/>
    </xf>
    <xf numFmtId="2" fontId="61" fillId="0" borderId="80" xfId="44" applyNumberFormat="1" applyFont="1" applyBorder="1" applyAlignment="1">
      <alignment horizontal="left"/>
    </xf>
    <xf numFmtId="0" fontId="61" fillId="0" borderId="81" xfId="44" applyFont="1" applyBorder="1" applyAlignment="1">
      <alignment horizontal="left"/>
    </xf>
    <xf numFmtId="0" fontId="61" fillId="0" borderId="82" xfId="44" applyFont="1" applyBorder="1" applyAlignment="1">
      <alignment horizontal="left" vertical="center"/>
    </xf>
    <xf numFmtId="0" fontId="61" fillId="0" borderId="83" xfId="44" applyFont="1" applyBorder="1" applyAlignment="1">
      <alignment horizontal="left" vertical="center"/>
    </xf>
    <xf numFmtId="0" fontId="61" fillId="0" borderId="84" xfId="44" applyFont="1" applyBorder="1" applyAlignment="1">
      <alignment horizontal="left" vertical="center"/>
    </xf>
    <xf numFmtId="0" fontId="61" fillId="0" borderId="26" xfId="44" applyFont="1" applyBorder="1" applyAlignment="1">
      <alignment horizontal="left"/>
    </xf>
    <xf numFmtId="0" fontId="61" fillId="0" borderId="63" xfId="2" applyFont="1" applyBorder="1" applyAlignment="1">
      <alignment horizontal="left"/>
    </xf>
    <xf numFmtId="2" fontId="5" fillId="0" borderId="64" xfId="2" applyNumberFormat="1" applyFont="1" applyBorder="1" applyAlignment="1">
      <alignment horizontal="left"/>
    </xf>
    <xf numFmtId="0" fontId="5" fillId="0" borderId="64" xfId="2" applyFont="1" applyBorder="1" applyAlignment="1">
      <alignment horizontal="left"/>
    </xf>
    <xf numFmtId="1" fontId="56" fillId="0" borderId="56" xfId="0" applyNumberFormat="1" applyFont="1" applyBorder="1"/>
    <xf numFmtId="1" fontId="56" fillId="0" borderId="4" xfId="0" applyNumberFormat="1" applyFont="1" applyBorder="1"/>
    <xf numFmtId="2" fontId="56" fillId="0" borderId="68" xfId="0" applyNumberFormat="1" applyFont="1" applyBorder="1"/>
    <xf numFmtId="2" fontId="56" fillId="0" borderId="4" xfId="0" applyNumberFormat="1" applyFont="1" applyBorder="1"/>
    <xf numFmtId="2" fontId="56" fillId="0" borderId="61" xfId="0" applyNumberFormat="1" applyFont="1" applyBorder="1"/>
    <xf numFmtId="1" fontId="56" fillId="0" borderId="68" xfId="0" applyNumberFormat="1" applyFont="1" applyBorder="1"/>
    <xf numFmtId="1" fontId="56" fillId="0" borderId="61" xfId="0" applyNumberFormat="1" applyFont="1" applyBorder="1"/>
    <xf numFmtId="1" fontId="56" fillId="0" borderId="67" xfId="0" applyNumberFormat="1" applyFont="1" applyBorder="1"/>
    <xf numFmtId="1" fontId="56" fillId="0" borderId="23" xfId="0" applyNumberFormat="1" applyFont="1" applyBorder="1"/>
    <xf numFmtId="2" fontId="56" fillId="0" borderId="70" xfId="0" applyNumberFormat="1" applyFont="1" applyBorder="1"/>
    <xf numFmtId="2" fontId="56" fillId="0" borderId="71" xfId="0" applyNumberFormat="1" applyFont="1" applyBorder="1"/>
    <xf numFmtId="2" fontId="56" fillId="0" borderId="42" xfId="0" applyNumberFormat="1" applyFont="1" applyBorder="1"/>
    <xf numFmtId="0" fontId="46" fillId="28" borderId="10" xfId="0" applyFont="1" applyFill="1" applyBorder="1"/>
    <xf numFmtId="0" fontId="1" fillId="29" borderId="10" xfId="0" applyFont="1" applyFill="1" applyBorder="1"/>
    <xf numFmtId="0" fontId="0" fillId="28" borderId="0" xfId="0" applyFill="1"/>
    <xf numFmtId="0" fontId="0" fillId="29" borderId="81" xfId="0" applyFill="1" applyBorder="1" applyAlignment="1">
      <alignment vertical="top"/>
    </xf>
    <xf numFmtId="0" fontId="0" fillId="29" borderId="83" xfId="0" applyFill="1" applyBorder="1"/>
    <xf numFmtId="0" fontId="46" fillId="29" borderId="84" xfId="0" applyFont="1" applyFill="1" applyBorder="1"/>
    <xf numFmtId="2" fontId="5" fillId="0" borderId="20" xfId="44" applyNumberFormat="1" applyFont="1" applyBorder="1" applyAlignment="1">
      <alignment horizontal="left"/>
    </xf>
    <xf numFmtId="1" fontId="46" fillId="29" borderId="10" xfId="0" applyNumberFormat="1" applyFont="1" applyFill="1" applyBorder="1" applyAlignment="1">
      <alignment horizontal="center"/>
    </xf>
    <xf numFmtId="1" fontId="0" fillId="29" borderId="10" xfId="0" applyNumberFormat="1" applyFill="1" applyBorder="1" applyAlignment="1">
      <alignment horizontal="center"/>
    </xf>
    <xf numFmtId="1" fontId="1" fillId="29" borderId="10" xfId="0" applyNumberFormat="1" applyFont="1" applyFill="1" applyBorder="1" applyAlignment="1">
      <alignment horizontal="center"/>
    </xf>
    <xf numFmtId="1" fontId="46" fillId="33" borderId="10" xfId="0" applyNumberFormat="1" applyFont="1" applyFill="1" applyBorder="1" applyAlignment="1">
      <alignment horizontal="center"/>
    </xf>
    <xf numFmtId="1" fontId="0" fillId="33" borderId="10" xfId="0" applyNumberFormat="1" applyFill="1" applyBorder="1" applyAlignment="1">
      <alignment horizontal="center"/>
    </xf>
    <xf numFmtId="1" fontId="1" fillId="33" borderId="10" xfId="0" applyNumberFormat="1" applyFont="1" applyFill="1" applyBorder="1" applyAlignment="1">
      <alignment horizontal="center"/>
    </xf>
    <xf numFmtId="0" fontId="67" fillId="2" borderId="57" xfId="2" applyFont="1" applyFill="1" applyBorder="1"/>
    <xf numFmtId="0" fontId="0" fillId="0" borderId="65" xfId="2" applyFont="1" applyBorder="1" applyAlignment="1">
      <alignment horizontal="left"/>
    </xf>
    <xf numFmtId="1" fontId="46" fillId="28" borderId="10" xfId="0" applyNumberFormat="1" applyFont="1" applyFill="1" applyBorder="1" applyAlignment="1">
      <alignment horizontal="center"/>
    </xf>
    <xf numFmtId="1" fontId="1" fillId="0" borderId="0" xfId="0" applyNumberFormat="1" applyFont="1" applyProtection="1">
      <protection locked="0"/>
    </xf>
    <xf numFmtId="0" fontId="0" fillId="0" borderId="85" xfId="44" applyFont="1" applyBorder="1" applyAlignment="1">
      <alignment horizontal="left"/>
    </xf>
    <xf numFmtId="0" fontId="0" fillId="0" borderId="86" xfId="44" applyFont="1" applyBorder="1" applyAlignment="1">
      <alignment horizontal="left"/>
    </xf>
    <xf numFmtId="0" fontId="0" fillId="0" borderId="87" xfId="44" applyFont="1" applyBorder="1" applyAlignment="1">
      <alignment horizontal="left"/>
    </xf>
    <xf numFmtId="1" fontId="43" fillId="0" borderId="80" xfId="44" applyNumberFormat="1" applyFont="1" applyBorder="1" applyAlignment="1">
      <alignment horizontal="left"/>
    </xf>
    <xf numFmtId="2" fontId="43" fillId="0" borderId="80" xfId="44" applyNumberFormat="1" applyFont="1" applyBorder="1" applyAlignment="1">
      <alignment horizontal="left"/>
    </xf>
    <xf numFmtId="0" fontId="43" fillId="0" borderId="81" xfId="44" applyFont="1" applyBorder="1" applyAlignment="1">
      <alignment horizontal="left"/>
    </xf>
    <xf numFmtId="0" fontId="43" fillId="0" borderId="82" xfId="44" applyFont="1" applyBorder="1" applyAlignment="1">
      <alignment horizontal="left" vertical="center"/>
    </xf>
    <xf numFmtId="0" fontId="43" fillId="0" borderId="83" xfId="44" applyFont="1" applyBorder="1" applyAlignment="1">
      <alignment horizontal="left" vertical="center"/>
    </xf>
    <xf numFmtId="0" fontId="43" fillId="0" borderId="84" xfId="44" applyFont="1" applyBorder="1" applyAlignment="1">
      <alignment horizontal="left" vertical="center"/>
    </xf>
    <xf numFmtId="0" fontId="0" fillId="0" borderId="88" xfId="44" applyFont="1" applyBorder="1" applyAlignment="1">
      <alignment horizontal="left"/>
    </xf>
    <xf numFmtId="0" fontId="5" fillId="0" borderId="88" xfId="44" applyFont="1" applyBorder="1" applyAlignment="1">
      <alignment horizontal="left"/>
    </xf>
    <xf numFmtId="0" fontId="5" fillId="0" borderId="86" xfId="44" applyFont="1" applyBorder="1" applyAlignment="1">
      <alignment horizontal="left"/>
    </xf>
    <xf numFmtId="2" fontId="5" fillId="0" borderId="0" xfId="44" applyNumberFormat="1" applyFont="1" applyAlignment="1">
      <alignment horizontal="left"/>
    </xf>
    <xf numFmtId="0" fontId="5" fillId="0" borderId="0" xfId="44" applyFont="1" applyAlignment="1">
      <alignment horizontal="left"/>
    </xf>
    <xf numFmtId="1" fontId="61" fillId="0" borderId="75" xfId="44" applyNumberFormat="1" applyFont="1" applyBorder="1" applyAlignment="1">
      <alignment horizontal="left"/>
    </xf>
    <xf numFmtId="0" fontId="61" fillId="0" borderId="0" xfId="44" applyFont="1" applyAlignment="1">
      <alignment horizontal="left" vertical="center"/>
    </xf>
    <xf numFmtId="0" fontId="5" fillId="0" borderId="65" xfId="2" applyFont="1" applyBorder="1" applyAlignment="1">
      <alignment horizontal="left"/>
    </xf>
    <xf numFmtId="0" fontId="5" fillId="0" borderId="83" xfId="44" applyFont="1" applyBorder="1" applyAlignment="1">
      <alignment horizontal="left"/>
    </xf>
    <xf numFmtId="0" fontId="61" fillId="0" borderId="83" xfId="44" applyFont="1" applyBorder="1" applyAlignment="1">
      <alignment horizontal="left"/>
    </xf>
    <xf numFmtId="0" fontId="5" fillId="0" borderId="84" xfId="44" applyFont="1" applyBorder="1" applyAlignment="1">
      <alignment horizontal="left"/>
    </xf>
    <xf numFmtId="1" fontId="61" fillId="0" borderId="89" xfId="44" applyNumberFormat="1" applyFont="1" applyBorder="1" applyAlignment="1">
      <alignment horizontal="left"/>
    </xf>
    <xf numFmtId="1" fontId="61" fillId="0" borderId="90" xfId="44" applyNumberFormat="1" applyFont="1" applyBorder="1" applyAlignment="1">
      <alignment horizontal="left"/>
    </xf>
    <xf numFmtId="2" fontId="61" fillId="0" borderId="90" xfId="44" applyNumberFormat="1" applyFont="1" applyBorder="1" applyAlignment="1">
      <alignment horizontal="left"/>
    </xf>
    <xf numFmtId="0" fontId="61" fillId="0" borderId="91" xfId="44" applyFont="1" applyBorder="1" applyAlignment="1">
      <alignment horizontal="left"/>
    </xf>
    <xf numFmtId="0" fontId="61" fillId="0" borderId="92" xfId="44" applyFont="1" applyBorder="1" applyAlignment="1">
      <alignment horizontal="left" vertical="center"/>
    </xf>
    <xf numFmtId="0" fontId="61" fillId="0" borderId="93" xfId="44" applyFont="1" applyBorder="1" applyAlignment="1">
      <alignment horizontal="left" vertical="center"/>
    </xf>
    <xf numFmtId="0" fontId="71" fillId="33" borderId="26" xfId="0" applyFont="1" applyFill="1" applyBorder="1" applyAlignment="1">
      <alignment vertical="top"/>
    </xf>
    <xf numFmtId="0" fontId="71" fillId="33" borderId="0" xfId="0" applyFont="1" applyFill="1"/>
    <xf numFmtId="0" fontId="72" fillId="33" borderId="10" xfId="0" applyFont="1" applyFill="1" applyBorder="1"/>
    <xf numFmtId="0" fontId="71" fillId="33" borderId="26" xfId="0" applyFont="1" applyFill="1" applyBorder="1"/>
    <xf numFmtId="0" fontId="3" fillId="75" borderId="92" xfId="0" applyFont="1" applyFill="1" applyBorder="1"/>
    <xf numFmtId="0" fontId="3" fillId="75" borderId="6" xfId="0" applyFont="1" applyFill="1" applyBorder="1"/>
    <xf numFmtId="0" fontId="1" fillId="28" borderId="28" xfId="0" applyFont="1" applyFill="1" applyBorder="1"/>
    <xf numFmtId="1" fontId="0" fillId="0" borderId="28" xfId="0" applyNumberFormat="1" applyBorder="1" applyProtection="1">
      <protection locked="0"/>
    </xf>
    <xf numFmtId="0" fontId="1" fillId="28" borderId="42" xfId="0" applyFont="1" applyFill="1" applyBorder="1"/>
    <xf numFmtId="0" fontId="1" fillId="66" borderId="28" xfId="0" applyFont="1" applyFill="1" applyBorder="1"/>
    <xf numFmtId="2" fontId="0" fillId="0" borderId="28" xfId="0" applyNumberFormat="1" applyBorder="1" applyProtection="1">
      <protection locked="0"/>
    </xf>
    <xf numFmtId="0" fontId="1" fillId="66" borderId="42" xfId="0" applyFont="1" applyFill="1" applyBorder="1"/>
    <xf numFmtId="0" fontId="1" fillId="26" borderId="28" xfId="0" applyFont="1" applyFill="1" applyBorder="1"/>
    <xf numFmtId="0" fontId="1" fillId="26" borderId="42" xfId="0" applyFont="1" applyFill="1" applyBorder="1"/>
    <xf numFmtId="0" fontId="1" fillId="2" borderId="83" xfId="0" applyFont="1" applyFill="1" applyBorder="1"/>
    <xf numFmtId="0" fontId="1" fillId="2" borderId="93" xfId="0" applyFont="1" applyFill="1" applyBorder="1"/>
    <xf numFmtId="0" fontId="1" fillId="2" borderId="26" xfId="0" applyFont="1" applyFill="1" applyBorder="1"/>
    <xf numFmtId="0" fontId="1" fillId="2" borderId="50" xfId="0" applyFont="1" applyFill="1" applyBorder="1"/>
    <xf numFmtId="0" fontId="1" fillId="2" borderId="42" xfId="0" applyFont="1" applyFill="1" applyBorder="1"/>
    <xf numFmtId="0" fontId="3" fillId="2" borderId="91" xfId="0" applyFont="1" applyFill="1" applyBorder="1"/>
    <xf numFmtId="0" fontId="74" fillId="2" borderId="26" xfId="0" applyFont="1" applyFill="1" applyBorder="1"/>
    <xf numFmtId="0" fontId="68" fillId="3" borderId="0" xfId="44" applyFont="1" applyFill="1"/>
    <xf numFmtId="0" fontId="66" fillId="0" borderId="65" xfId="2" applyFont="1" applyBorder="1" applyAlignment="1" applyProtection="1">
      <alignment horizontal="left"/>
      <protection locked="0"/>
    </xf>
    <xf numFmtId="0" fontId="51" fillId="3" borderId="0" xfId="44" applyFont="1" applyFill="1"/>
    <xf numFmtId="0" fontId="0" fillId="0" borderId="65" xfId="2" applyFont="1" applyBorder="1" applyAlignment="1" applyProtection="1">
      <alignment horizontal="left"/>
      <protection locked="0"/>
    </xf>
    <xf numFmtId="3" fontId="0" fillId="0" borderId="0" xfId="0" applyNumberFormat="1" applyProtection="1">
      <protection locked="0"/>
    </xf>
    <xf numFmtId="3" fontId="46" fillId="32" borderId="10" xfId="0" applyNumberFormat="1" applyFont="1" applyFill="1" applyBorder="1" applyAlignment="1">
      <alignment horizontal="center"/>
    </xf>
    <xf numFmtId="3" fontId="46" fillId="32" borderId="10" xfId="0" applyNumberFormat="1" applyFont="1" applyFill="1" applyBorder="1" applyAlignment="1">
      <alignment horizontal="center" vertical="center"/>
    </xf>
    <xf numFmtId="1" fontId="46" fillId="65" borderId="10" xfId="0" applyNumberFormat="1" applyFont="1" applyFill="1" applyBorder="1" applyAlignment="1">
      <alignment horizontal="center"/>
    </xf>
    <xf numFmtId="1" fontId="46" fillId="66" borderId="10" xfId="0" applyNumberFormat="1" applyFont="1" applyFill="1" applyBorder="1" applyAlignment="1">
      <alignment horizontal="center"/>
    </xf>
    <xf numFmtId="1" fontId="0" fillId="66" borderId="10" xfId="0" applyNumberFormat="1" applyFill="1" applyBorder="1" applyAlignment="1">
      <alignment horizontal="center"/>
    </xf>
    <xf numFmtId="1" fontId="1" fillId="66" borderId="10" xfId="0" applyNumberFormat="1" applyFont="1" applyFill="1" applyBorder="1" applyAlignment="1">
      <alignment horizontal="center"/>
    </xf>
    <xf numFmtId="1" fontId="46" fillId="67" borderId="10" xfId="0" applyNumberFormat="1" applyFont="1" applyFill="1" applyBorder="1" applyAlignment="1">
      <alignment horizontal="center"/>
    </xf>
    <xf numFmtId="1" fontId="0" fillId="67" borderId="10" xfId="0" applyNumberFormat="1" applyFill="1" applyBorder="1" applyAlignment="1">
      <alignment horizontal="center"/>
    </xf>
    <xf numFmtId="1" fontId="1" fillId="67" borderId="10" xfId="0" applyNumberFormat="1" applyFont="1" applyFill="1" applyBorder="1" applyAlignment="1">
      <alignment horizontal="center"/>
    </xf>
    <xf numFmtId="1" fontId="46" fillId="68" borderId="10" xfId="0" applyNumberFormat="1" applyFont="1" applyFill="1" applyBorder="1" applyAlignment="1">
      <alignment horizontal="center"/>
    </xf>
    <xf numFmtId="1" fontId="0" fillId="68" borderId="10" xfId="0" applyNumberFormat="1" applyFill="1" applyBorder="1" applyAlignment="1">
      <alignment horizontal="center"/>
    </xf>
    <xf numFmtId="1" fontId="1" fillId="68" borderId="10" xfId="0" applyNumberFormat="1" applyFont="1" applyFill="1" applyBorder="1" applyAlignment="1">
      <alignment horizontal="center"/>
    </xf>
    <xf numFmtId="1" fontId="1" fillId="27" borderId="10" xfId="0" applyNumberFormat="1" applyFont="1" applyFill="1" applyBorder="1" applyAlignment="1">
      <alignment horizontal="center"/>
    </xf>
    <xf numFmtId="1" fontId="1" fillId="26" borderId="10" xfId="0" applyNumberFormat="1" applyFont="1" applyFill="1" applyBorder="1" applyAlignment="1">
      <alignment horizontal="center"/>
    </xf>
    <xf numFmtId="1" fontId="1" fillId="30" borderId="10" xfId="0" applyNumberFormat="1" applyFont="1" applyFill="1" applyBorder="1" applyAlignment="1">
      <alignment horizontal="center"/>
    </xf>
    <xf numFmtId="0" fontId="52" fillId="31" borderId="53" xfId="0" applyFont="1" applyFill="1" applyBorder="1" applyAlignment="1">
      <alignment horizontal="center" vertical="top"/>
    </xf>
    <xf numFmtId="0" fontId="52" fillId="31" borderId="54" xfId="0" applyFont="1" applyFill="1" applyBorder="1" applyAlignment="1">
      <alignment horizontal="center" vertical="top"/>
    </xf>
    <xf numFmtId="0" fontId="52" fillId="31" borderId="55" xfId="0" applyFont="1" applyFill="1" applyBorder="1" applyAlignment="1">
      <alignment horizontal="center" vertical="top"/>
    </xf>
    <xf numFmtId="0" fontId="58" fillId="31" borderId="53" xfId="0" applyFont="1" applyFill="1" applyBorder="1" applyAlignment="1">
      <alignment horizontal="center"/>
    </xf>
    <xf numFmtId="0" fontId="58" fillId="31" borderId="54" xfId="0" applyFont="1" applyFill="1" applyBorder="1" applyAlignment="1">
      <alignment horizontal="center"/>
    </xf>
    <xf numFmtId="0" fontId="58" fillId="31" borderId="55" xfId="0" applyFont="1" applyFill="1" applyBorder="1" applyAlignment="1">
      <alignment horizontal="center"/>
    </xf>
    <xf numFmtId="0" fontId="53" fillId="2" borderId="47" xfId="44" applyFont="1" applyFill="1" applyBorder="1" applyAlignment="1">
      <alignment horizontal="center"/>
    </xf>
    <xf numFmtId="0" fontId="53" fillId="2" borderId="20" xfId="44" applyFont="1" applyFill="1" applyBorder="1" applyAlignment="1">
      <alignment horizontal="center"/>
    </xf>
    <xf numFmtId="0" fontId="7" fillId="69" borderId="53" xfId="2" applyFont="1" applyFill="1" applyBorder="1" applyAlignment="1">
      <alignment horizontal="center"/>
    </xf>
    <xf numFmtId="0" fontId="7" fillId="69" borderId="54" xfId="2" applyFont="1" applyFill="1" applyBorder="1" applyAlignment="1">
      <alignment horizontal="center"/>
    </xf>
    <xf numFmtId="0" fontId="7" fillId="70" borderId="53" xfId="2" applyFont="1" applyFill="1" applyBorder="1" applyAlignment="1">
      <alignment horizontal="center"/>
    </xf>
    <xf numFmtId="0" fontId="7" fillId="70" borderId="54" xfId="2" applyFont="1" applyFill="1" applyBorder="1" applyAlignment="1">
      <alignment horizontal="center"/>
    </xf>
    <xf numFmtId="0" fontId="54" fillId="72" borderId="53" xfId="2" applyFont="1" applyFill="1" applyBorder="1" applyAlignment="1">
      <alignment horizontal="center"/>
    </xf>
    <xf numFmtId="0" fontId="54" fillId="72" borderId="54" xfId="2" applyFont="1" applyFill="1" applyBorder="1" applyAlignment="1">
      <alignment horizontal="center"/>
    </xf>
    <xf numFmtId="0" fontId="54" fillId="72" borderId="55" xfId="2" applyFont="1" applyFill="1" applyBorder="1" applyAlignment="1">
      <alignment horizontal="center"/>
    </xf>
    <xf numFmtId="0" fontId="58" fillId="26" borderId="53" xfId="0" applyFont="1" applyFill="1" applyBorder="1" applyAlignment="1">
      <alignment horizontal="center" vertical="top"/>
    </xf>
    <xf numFmtId="0" fontId="58" fillId="26" borderId="54" xfId="0" applyFont="1" applyFill="1" applyBorder="1" applyAlignment="1">
      <alignment horizontal="center" vertical="top"/>
    </xf>
    <xf numFmtId="0" fontId="58" fillId="26" borderId="55" xfId="0" applyFont="1" applyFill="1" applyBorder="1" applyAlignment="1">
      <alignment horizontal="center" vertical="top"/>
    </xf>
    <xf numFmtId="0" fontId="58" fillId="26" borderId="53" xfId="0" applyFont="1" applyFill="1" applyBorder="1" applyAlignment="1">
      <alignment horizontal="center"/>
    </xf>
    <xf numFmtId="0" fontId="58" fillId="26" borderId="54" xfId="0" applyFont="1" applyFill="1" applyBorder="1" applyAlignment="1">
      <alignment horizontal="center"/>
    </xf>
    <xf numFmtId="0" fontId="58" fillId="26" borderId="55" xfId="0" applyFont="1" applyFill="1" applyBorder="1" applyAlignment="1">
      <alignment horizontal="center"/>
    </xf>
    <xf numFmtId="0" fontId="59" fillId="2" borderId="47" xfId="44" applyFont="1" applyFill="1" applyBorder="1" applyAlignment="1">
      <alignment horizontal="center"/>
    </xf>
    <xf numFmtId="0" fontId="59" fillId="2" borderId="20" xfId="44" applyFont="1" applyFill="1" applyBorder="1" applyAlignment="1">
      <alignment horizontal="center"/>
    </xf>
    <xf numFmtId="0" fontId="60" fillId="74" borderId="53" xfId="2" applyFont="1" applyFill="1" applyBorder="1" applyAlignment="1">
      <alignment horizontal="center"/>
    </xf>
    <xf numFmtId="0" fontId="60" fillId="74" borderId="54" xfId="2" applyFont="1" applyFill="1" applyBorder="1" applyAlignment="1">
      <alignment horizontal="center"/>
    </xf>
    <xf numFmtId="0" fontId="60" fillId="74" borderId="55" xfId="2" applyFont="1" applyFill="1" applyBorder="1" applyAlignment="1">
      <alignment horizontal="center"/>
    </xf>
    <xf numFmtId="0" fontId="60" fillId="73" borderId="53" xfId="2" applyFont="1" applyFill="1" applyBorder="1" applyAlignment="1">
      <alignment horizontal="center"/>
    </xf>
    <xf numFmtId="0" fontId="60" fillId="73" borderId="54" xfId="2" applyFont="1" applyFill="1" applyBorder="1" applyAlignment="1">
      <alignment horizontal="center"/>
    </xf>
    <xf numFmtId="0" fontId="60" fillId="73" borderId="55" xfId="2" applyFont="1" applyFill="1" applyBorder="1" applyAlignment="1">
      <alignment horizontal="center"/>
    </xf>
    <xf numFmtId="0" fontId="60" fillId="71" borderId="54" xfId="2" applyFont="1" applyFill="1" applyBorder="1" applyAlignment="1">
      <alignment horizontal="center"/>
    </xf>
    <xf numFmtId="0" fontId="60" fillId="71" borderId="55" xfId="2" applyFont="1" applyFill="1" applyBorder="1" applyAlignment="1">
      <alignment horizontal="center"/>
    </xf>
    <xf numFmtId="0" fontId="51" fillId="32" borderId="0" xfId="0" applyFont="1" applyFill="1" applyAlignment="1">
      <alignment horizontal="center"/>
    </xf>
    <xf numFmtId="0" fontId="51" fillId="32" borderId="10" xfId="0" applyFont="1" applyFill="1" applyBorder="1" applyAlignment="1">
      <alignment horizontal="center"/>
    </xf>
    <xf numFmtId="0" fontId="51" fillId="28" borderId="0" xfId="0" applyFont="1" applyFill="1" applyAlignment="1">
      <alignment horizontal="center"/>
    </xf>
    <xf numFmtId="0" fontId="51" fillId="28" borderId="10" xfId="0" applyFont="1" applyFill="1" applyBorder="1" applyAlignment="1">
      <alignment horizontal="center"/>
    </xf>
    <xf numFmtId="0" fontId="51" fillId="29" borderId="26" xfId="0" applyFont="1" applyFill="1" applyBorder="1" applyAlignment="1">
      <alignment horizontal="center"/>
    </xf>
    <xf numFmtId="0" fontId="51" fillId="29" borderId="0" xfId="0" applyFont="1" applyFill="1" applyAlignment="1">
      <alignment horizontal="center"/>
    </xf>
    <xf numFmtId="0" fontId="51" fillId="29" borderId="10" xfId="0" applyFont="1" applyFill="1" applyBorder="1" applyAlignment="1">
      <alignment horizontal="center"/>
    </xf>
    <xf numFmtId="0" fontId="70" fillId="33" borderId="26" xfId="0" applyFont="1" applyFill="1" applyBorder="1" applyAlignment="1">
      <alignment horizontal="center"/>
    </xf>
    <xf numFmtId="0" fontId="70" fillId="33" borderId="0" xfId="0" applyFont="1" applyFill="1" applyAlignment="1">
      <alignment horizontal="center"/>
    </xf>
    <xf numFmtId="0" fontId="70" fillId="33" borderId="10" xfId="0" applyFont="1" applyFill="1" applyBorder="1" applyAlignment="1">
      <alignment horizontal="center"/>
    </xf>
    <xf numFmtId="0" fontId="51" fillId="68" borderId="26" xfId="0" applyFont="1" applyFill="1" applyBorder="1" applyAlignment="1">
      <alignment horizontal="center"/>
    </xf>
    <xf numFmtId="0" fontId="51" fillId="68" borderId="0" xfId="0" applyFont="1" applyFill="1" applyAlignment="1">
      <alignment horizontal="center"/>
    </xf>
    <xf numFmtId="0" fontId="51" fillId="68" borderId="10" xfId="0" applyFont="1" applyFill="1" applyBorder="1" applyAlignment="1">
      <alignment horizontal="center"/>
    </xf>
    <xf numFmtId="0" fontId="51" fillId="27" borderId="26" xfId="0" applyFont="1" applyFill="1" applyBorder="1" applyAlignment="1">
      <alignment horizontal="center"/>
    </xf>
    <xf numFmtId="0" fontId="51" fillId="27" borderId="0" xfId="0" applyFont="1" applyFill="1" applyAlignment="1">
      <alignment horizontal="center"/>
    </xf>
    <xf numFmtId="0" fontId="51" fillId="27" borderId="10" xfId="0" applyFont="1" applyFill="1" applyBorder="1" applyAlignment="1">
      <alignment horizontal="center"/>
    </xf>
    <xf numFmtId="0" fontId="51" fillId="26" borderId="26" xfId="0" applyFont="1" applyFill="1" applyBorder="1" applyAlignment="1">
      <alignment horizontal="center"/>
    </xf>
    <xf numFmtId="0" fontId="51" fillId="26" borderId="0" xfId="0" applyFont="1" applyFill="1" applyAlignment="1">
      <alignment horizontal="center"/>
    </xf>
    <xf numFmtId="0" fontId="51" fillId="26" borderId="10" xfId="0" applyFont="1" applyFill="1" applyBorder="1" applyAlignment="1">
      <alignment horizontal="center"/>
    </xf>
    <xf numFmtId="0" fontId="51" fillId="30" borderId="26" xfId="0" applyFont="1" applyFill="1" applyBorder="1" applyAlignment="1">
      <alignment horizontal="center"/>
    </xf>
    <xf numFmtId="0" fontId="47" fillId="30" borderId="0" xfId="0" applyFont="1" applyFill="1" applyAlignment="1">
      <alignment horizontal="center"/>
    </xf>
    <xf numFmtId="0" fontId="47" fillId="30" borderId="10" xfId="0" applyFont="1" applyFill="1" applyBorder="1" applyAlignment="1">
      <alignment horizontal="center"/>
    </xf>
    <xf numFmtId="0" fontId="51" fillId="31" borderId="26" xfId="0" applyFont="1" applyFill="1" applyBorder="1" applyAlignment="1">
      <alignment horizontal="center"/>
    </xf>
    <xf numFmtId="0" fontId="51" fillId="31" borderId="0" xfId="0" applyFont="1" applyFill="1" applyAlignment="1">
      <alignment horizontal="center"/>
    </xf>
    <xf numFmtId="0" fontId="51" fillId="31" borderId="10" xfId="0" applyFont="1" applyFill="1" applyBorder="1" applyAlignment="1">
      <alignment horizontal="center"/>
    </xf>
    <xf numFmtId="0" fontId="51" fillId="67" borderId="26" xfId="0" applyFont="1" applyFill="1" applyBorder="1" applyAlignment="1">
      <alignment horizontal="center"/>
    </xf>
    <xf numFmtId="0" fontId="51" fillId="67" borderId="0" xfId="0" applyFont="1" applyFill="1" applyAlignment="1">
      <alignment horizontal="center"/>
    </xf>
    <xf numFmtId="0" fontId="51" fillId="67" borderId="10" xfId="0" applyFont="1" applyFill="1" applyBorder="1" applyAlignment="1">
      <alignment horizontal="center"/>
    </xf>
    <xf numFmtId="0" fontId="51" fillId="66" borderId="26" xfId="0" applyFont="1" applyFill="1" applyBorder="1" applyAlignment="1">
      <alignment horizontal="center"/>
    </xf>
    <xf numFmtId="0" fontId="51" fillId="66" borderId="0" xfId="0" applyFont="1" applyFill="1" applyAlignment="1">
      <alignment horizontal="center"/>
    </xf>
    <xf numFmtId="0" fontId="51" fillId="66" borderId="10" xfId="0" applyFont="1" applyFill="1" applyBorder="1" applyAlignment="1">
      <alignment horizontal="center"/>
    </xf>
    <xf numFmtId="0" fontId="51" fillId="65" borderId="26" xfId="0" applyFont="1" applyFill="1" applyBorder="1" applyAlignment="1">
      <alignment horizontal="center"/>
    </xf>
    <xf numFmtId="0" fontId="51" fillId="65" borderId="0" xfId="0" applyFont="1" applyFill="1" applyAlignment="1">
      <alignment horizontal="center"/>
    </xf>
    <xf numFmtId="0" fontId="51" fillId="65" borderId="10" xfId="0" applyFont="1" applyFill="1" applyBorder="1" applyAlignment="1">
      <alignment horizontal="center"/>
    </xf>
    <xf numFmtId="0" fontId="52" fillId="33" borderId="53" xfId="0" applyFont="1" applyFill="1" applyBorder="1" applyAlignment="1">
      <alignment horizontal="center" vertical="top"/>
    </xf>
    <xf numFmtId="0" fontId="52" fillId="33" borderId="54" xfId="0" applyFont="1" applyFill="1" applyBorder="1" applyAlignment="1">
      <alignment horizontal="center" vertical="top"/>
    </xf>
    <xf numFmtId="0" fontId="52" fillId="33" borderId="55" xfId="0" applyFont="1" applyFill="1" applyBorder="1" applyAlignment="1">
      <alignment horizontal="center" vertical="top"/>
    </xf>
    <xf numFmtId="0" fontId="58" fillId="33" borderId="53" xfId="0" applyFont="1" applyFill="1" applyBorder="1" applyAlignment="1">
      <alignment horizontal="center"/>
    </xf>
    <xf numFmtId="0" fontId="58" fillId="33" borderId="54" xfId="0" applyFont="1" applyFill="1" applyBorder="1" applyAlignment="1">
      <alignment horizontal="center"/>
    </xf>
    <xf numFmtId="0" fontId="58" fillId="33" borderId="55" xfId="0" applyFont="1" applyFill="1" applyBorder="1" applyAlignment="1">
      <alignment horizontal="center"/>
    </xf>
    <xf numFmtId="0" fontId="58" fillId="29" borderId="53" xfId="0" applyFont="1" applyFill="1" applyBorder="1" applyAlignment="1">
      <alignment horizontal="center" vertical="top"/>
    </xf>
    <xf numFmtId="0" fontId="58" fillId="29" borderId="54" xfId="0" applyFont="1" applyFill="1" applyBorder="1" applyAlignment="1">
      <alignment horizontal="center" vertical="top"/>
    </xf>
    <xf numFmtId="0" fontId="58" fillId="29" borderId="55" xfId="0" applyFont="1" applyFill="1" applyBorder="1" applyAlignment="1">
      <alignment horizontal="center" vertical="top"/>
    </xf>
    <xf numFmtId="0" fontId="58" fillId="29" borderId="53" xfId="0" applyFont="1" applyFill="1" applyBorder="1" applyAlignment="1">
      <alignment horizontal="center"/>
    </xf>
    <xf numFmtId="0" fontId="58" fillId="29" borderId="54" xfId="0" applyFont="1" applyFill="1" applyBorder="1" applyAlignment="1">
      <alignment horizontal="center"/>
    </xf>
    <xf numFmtId="0" fontId="58" fillId="29" borderId="55" xfId="0" applyFont="1" applyFill="1" applyBorder="1" applyAlignment="1">
      <alignment horizontal="center"/>
    </xf>
    <xf numFmtId="0" fontId="58" fillId="68" borderId="53" xfId="0" applyFont="1" applyFill="1" applyBorder="1" applyAlignment="1">
      <alignment horizontal="center"/>
    </xf>
    <xf numFmtId="0" fontId="58" fillId="68" borderId="54" xfId="0" applyFont="1" applyFill="1" applyBorder="1" applyAlignment="1">
      <alignment horizontal="center"/>
    </xf>
    <xf numFmtId="0" fontId="58" fillId="68" borderId="55" xfId="0" applyFont="1" applyFill="1" applyBorder="1" applyAlignment="1">
      <alignment horizontal="center"/>
    </xf>
    <xf numFmtId="0" fontId="58" fillId="66" borderId="53" xfId="0" applyFont="1" applyFill="1" applyBorder="1" applyAlignment="1">
      <alignment horizontal="center"/>
    </xf>
    <xf numFmtId="0" fontId="58" fillId="66" borderId="54" xfId="0" applyFont="1" applyFill="1" applyBorder="1" applyAlignment="1">
      <alignment horizontal="center"/>
    </xf>
    <xf numFmtId="0" fontId="58" fillId="66" borderId="55" xfId="0" applyFont="1" applyFill="1" applyBorder="1" applyAlignment="1">
      <alignment horizontal="center"/>
    </xf>
    <xf numFmtId="0" fontId="52" fillId="68" borderId="53" xfId="0" applyFont="1" applyFill="1" applyBorder="1" applyAlignment="1">
      <alignment horizontal="center" vertical="top"/>
    </xf>
    <xf numFmtId="0" fontId="52" fillId="68" borderId="54" xfId="0" applyFont="1" applyFill="1" applyBorder="1" applyAlignment="1">
      <alignment horizontal="center" vertical="top"/>
    </xf>
    <xf numFmtId="0" fontId="52" fillId="68" borderId="55" xfId="0" applyFont="1" applyFill="1" applyBorder="1" applyAlignment="1">
      <alignment horizontal="center" vertical="top"/>
    </xf>
    <xf numFmtId="0" fontId="58" fillId="66" borderId="53" xfId="0" applyFont="1" applyFill="1" applyBorder="1" applyAlignment="1">
      <alignment horizontal="center" vertical="top"/>
    </xf>
    <xf numFmtId="0" fontId="58" fillId="66" borderId="54" xfId="0" applyFont="1" applyFill="1" applyBorder="1" applyAlignment="1">
      <alignment horizontal="center" vertical="top"/>
    </xf>
    <xf numFmtId="0" fontId="58" fillId="66" borderId="55" xfId="0" applyFont="1" applyFill="1" applyBorder="1" applyAlignment="1">
      <alignment horizontal="center" vertical="top"/>
    </xf>
    <xf numFmtId="0" fontId="27" fillId="2" borderId="53" xfId="53" applyFont="1" applyFill="1" applyBorder="1" applyAlignment="1">
      <alignment horizontal="center"/>
    </xf>
    <xf numFmtId="0" fontId="27" fillId="2" borderId="55" xfId="53" applyFont="1" applyFill="1" applyBorder="1" applyAlignment="1">
      <alignment horizontal="center"/>
    </xf>
    <xf numFmtId="0" fontId="48" fillId="2" borderId="66" xfId="53" applyFont="1" applyFill="1" applyBorder="1" applyAlignment="1">
      <alignment horizontal="center"/>
    </xf>
    <xf numFmtId="0" fontId="48" fillId="2" borderId="49" xfId="53" applyFont="1" applyFill="1" applyBorder="1" applyAlignment="1">
      <alignment horizontal="center"/>
    </xf>
  </cellXfs>
  <cellStyles count="95">
    <cellStyle name="20 % - Farve1" xfId="72" builtinId="30" customBuiltin="1"/>
    <cellStyle name="20 % - Farve2" xfId="76" builtinId="34" customBuiltin="1"/>
    <cellStyle name="20 % - Farve3" xfId="80" builtinId="38" customBuiltin="1"/>
    <cellStyle name="20 % - Farve4" xfId="84" builtinId="42" customBuiltin="1"/>
    <cellStyle name="20 % - Farve5" xfId="88" builtinId="46" customBuiltin="1"/>
    <cellStyle name="20 % - Farve6" xfId="92" builtinId="50" customBuiltin="1"/>
    <cellStyle name="20% - Accent1" xfId="4" xr:uid="{00000000-0005-0000-0000-000006000000}"/>
    <cellStyle name="20% - Accent2" xfId="5" xr:uid="{00000000-0005-0000-0000-000007000000}"/>
    <cellStyle name="20% - Accent3" xfId="6" xr:uid="{00000000-0005-0000-0000-000008000000}"/>
    <cellStyle name="20% - Accent4" xfId="7" xr:uid="{00000000-0005-0000-0000-000009000000}"/>
    <cellStyle name="20% - Accent5" xfId="8" xr:uid="{00000000-0005-0000-0000-00000A000000}"/>
    <cellStyle name="20% - Accent6" xfId="9" xr:uid="{00000000-0005-0000-0000-00000B000000}"/>
    <cellStyle name="40 % - Farve1" xfId="73" builtinId="31" customBuiltin="1"/>
    <cellStyle name="40 % - Farve2" xfId="77" builtinId="35" customBuiltin="1"/>
    <cellStyle name="40 % - Farve3" xfId="81" builtinId="39" customBuiltin="1"/>
    <cellStyle name="40 % - Farve4" xfId="85" builtinId="43" customBuiltin="1"/>
    <cellStyle name="40 % - Farve5" xfId="89" builtinId="47" customBuiltin="1"/>
    <cellStyle name="40 % - Farve6" xfId="93" builtinId="51" customBuiltin="1"/>
    <cellStyle name="40% - Accent1" xfId="10" xr:uid="{00000000-0005-0000-0000-000012000000}"/>
    <cellStyle name="40% - Accent2" xfId="11" xr:uid="{00000000-0005-0000-0000-000013000000}"/>
    <cellStyle name="40% - Accent3" xfId="12" xr:uid="{00000000-0005-0000-0000-000014000000}"/>
    <cellStyle name="40% - Accent4" xfId="13" xr:uid="{00000000-0005-0000-0000-000015000000}"/>
    <cellStyle name="40% - Accent5" xfId="14" xr:uid="{00000000-0005-0000-0000-000016000000}"/>
    <cellStyle name="40% - Accent6" xfId="15" xr:uid="{00000000-0005-0000-0000-000017000000}"/>
    <cellStyle name="60 % - Farve1" xfId="74" builtinId="32" customBuiltin="1"/>
    <cellStyle name="60 % - Farve2" xfId="78" builtinId="36" customBuiltin="1"/>
    <cellStyle name="60 % - Farve3" xfId="82" builtinId="40" customBuiltin="1"/>
    <cellStyle name="60 % - Farve4" xfId="86" builtinId="44" customBuiltin="1"/>
    <cellStyle name="60 % - Farve5" xfId="90" builtinId="48" customBuiltin="1"/>
    <cellStyle name="60 % - Farve6" xfId="94" builtinId="52" customBuiltin="1"/>
    <cellStyle name="60% - Accent1" xfId="16" xr:uid="{00000000-0005-0000-0000-00001E000000}"/>
    <cellStyle name="60% - Accent2" xfId="17" xr:uid="{00000000-0005-0000-0000-00001F000000}"/>
    <cellStyle name="60% - Accent3" xfId="18" xr:uid="{00000000-0005-0000-0000-000020000000}"/>
    <cellStyle name="60% - Accent4" xfId="19" xr:uid="{00000000-0005-0000-0000-000021000000}"/>
    <cellStyle name="60% - Accent5" xfId="20" xr:uid="{00000000-0005-0000-0000-000022000000}"/>
    <cellStyle name="60% - Accent6" xfId="21" xr:uid="{00000000-0005-0000-0000-000023000000}"/>
    <cellStyle name="Accent1" xfId="22" xr:uid="{00000000-0005-0000-0000-000024000000}"/>
    <cellStyle name="Accent2" xfId="23" xr:uid="{00000000-0005-0000-0000-000025000000}"/>
    <cellStyle name="Accent3" xfId="24" xr:uid="{00000000-0005-0000-0000-000026000000}"/>
    <cellStyle name="Accent4" xfId="25" xr:uid="{00000000-0005-0000-0000-000027000000}"/>
    <cellStyle name="Accent5" xfId="26" xr:uid="{00000000-0005-0000-0000-000028000000}"/>
    <cellStyle name="Accent6" xfId="27" xr:uid="{00000000-0005-0000-0000-000029000000}"/>
    <cellStyle name="Advarselstekst" xfId="67" builtinId="11" customBuiltin="1"/>
    <cellStyle name="Bad" xfId="28" xr:uid="{00000000-0005-0000-0000-00002B000000}"/>
    <cellStyle name="Bemærk!" xfId="68" builtinId="10" customBuiltin="1"/>
    <cellStyle name="Beregning" xfId="64" builtinId="22" customBuiltin="1"/>
    <cellStyle name="Calculation" xfId="29" xr:uid="{00000000-0005-0000-0000-00002E000000}"/>
    <cellStyle name="Calculation 2" xfId="30" xr:uid="{00000000-0005-0000-0000-00002F000000}"/>
    <cellStyle name="Check Cell" xfId="31" xr:uid="{00000000-0005-0000-0000-000030000000}"/>
    <cellStyle name="Explanatory Text" xfId="33" xr:uid="{00000000-0005-0000-0000-000031000000}"/>
    <cellStyle name="Farve1" xfId="71" builtinId="29" customBuiltin="1"/>
    <cellStyle name="Farve2" xfId="75" builtinId="33" customBuiltin="1"/>
    <cellStyle name="Farve3" xfId="79" builtinId="37" customBuiltin="1"/>
    <cellStyle name="Farve4" xfId="83" builtinId="41" customBuiltin="1"/>
    <cellStyle name="Farve5" xfId="87" builtinId="45" customBuiltin="1"/>
    <cellStyle name="Farve6" xfId="91" builtinId="49" customBuiltin="1"/>
    <cellStyle name="Forklarende tekst" xfId="69" builtinId="53" customBuiltin="1"/>
    <cellStyle name="God" xfId="59" builtinId="26" customBuiltin="1"/>
    <cellStyle name="Good" xfId="34" xr:uid="{00000000-0005-0000-0000-00003A000000}"/>
    <cellStyle name="Heading 1" xfId="35" xr:uid="{00000000-0005-0000-0000-00003B000000}"/>
    <cellStyle name="Heading 2" xfId="36" xr:uid="{00000000-0005-0000-0000-00003C000000}"/>
    <cellStyle name="Heading 3" xfId="37" xr:uid="{00000000-0005-0000-0000-00003D000000}"/>
    <cellStyle name="Heading 4" xfId="38" xr:uid="{00000000-0005-0000-0000-00003E000000}"/>
    <cellStyle name="Input" xfId="62" builtinId="20" customBuiltin="1"/>
    <cellStyle name="Input 2" xfId="40" xr:uid="{00000000-0005-0000-0000-000040000000}"/>
    <cellStyle name="Input 3" xfId="39" xr:uid="{00000000-0005-0000-0000-000041000000}"/>
    <cellStyle name="Komma 2" xfId="41" xr:uid="{00000000-0005-0000-0000-000042000000}"/>
    <cellStyle name="Komma 3" xfId="32" xr:uid="{00000000-0005-0000-0000-000043000000}"/>
    <cellStyle name="Kontrollér celle" xfId="66" builtinId="23" customBuiltin="1"/>
    <cellStyle name="Linked Cell" xfId="42" xr:uid="{00000000-0005-0000-0000-000045000000}"/>
    <cellStyle name="Neutral" xfId="61" builtinId="28" customBuiltin="1"/>
    <cellStyle name="Neutral 2" xfId="43" xr:uid="{00000000-0005-0000-0000-000047000000}"/>
    <cellStyle name="Normal" xfId="0" builtinId="0"/>
    <cellStyle name="Normal 2" xfId="1" xr:uid="{00000000-0005-0000-0000-000049000000}"/>
    <cellStyle name="Normal 2 2" xfId="44" xr:uid="{00000000-0005-0000-0000-00004A000000}"/>
    <cellStyle name="Normal 3" xfId="3" xr:uid="{00000000-0005-0000-0000-00004B000000}"/>
    <cellStyle name="Normal 4" xfId="53" xr:uid="{00000000-0005-0000-0000-00004C000000}"/>
    <cellStyle name="Normal_Mus" xfId="2" xr:uid="{00000000-0005-0000-0000-00004D000000}"/>
    <cellStyle name="Note" xfId="45" xr:uid="{00000000-0005-0000-0000-00004E000000}"/>
    <cellStyle name="Note 2" xfId="46" xr:uid="{00000000-0005-0000-0000-00004F000000}"/>
    <cellStyle name="Output" xfId="63" builtinId="21" customBuiltin="1"/>
    <cellStyle name="Output 2" xfId="48" xr:uid="{00000000-0005-0000-0000-000051000000}"/>
    <cellStyle name="Output 3" xfId="47" xr:uid="{00000000-0005-0000-0000-000052000000}"/>
    <cellStyle name="Overskrift 1" xfId="55" builtinId="16" customBuiltin="1"/>
    <cellStyle name="Overskrift 2" xfId="56" builtinId="17" customBuiltin="1"/>
    <cellStyle name="Overskrift 3" xfId="57" builtinId="18" customBuiltin="1"/>
    <cellStyle name="Overskrift 4" xfId="58" builtinId="19" customBuiltin="1"/>
    <cellStyle name="Sammenkædet celle" xfId="65" builtinId="24" customBuiltin="1"/>
    <cellStyle name="Titel" xfId="54" builtinId="15" customBuiltin="1"/>
    <cellStyle name="Title" xfId="49" xr:uid="{00000000-0005-0000-0000-000059000000}"/>
    <cellStyle name="Total" xfId="70" builtinId="25" customBuiltin="1"/>
    <cellStyle name="Total 2" xfId="51" xr:uid="{00000000-0005-0000-0000-00005B000000}"/>
    <cellStyle name="Total 3" xfId="50" xr:uid="{00000000-0005-0000-0000-00005C000000}"/>
    <cellStyle name="Ugyldig" xfId="60" builtinId="27" customBuiltin="1"/>
    <cellStyle name="Warning Text" xfId="52" xr:uid="{00000000-0005-0000-0000-00005E000000}"/>
  </cellStyles>
  <dxfs count="0"/>
  <tableStyles count="0" defaultTableStyle="TableStyleMedium2" defaultPivotStyle="PivotStyleLight16"/>
  <colors>
    <mruColors>
      <color rgb="FFE8F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GB" sz="2000"/>
              <a:t>O</a:t>
            </a:r>
            <a:r>
              <a:rPr lang="en-GB" sz="2000" baseline="-25000"/>
              <a:t>2</a:t>
            </a:r>
            <a:r>
              <a:rPr lang="en-GB" sz="2000"/>
              <a:t> &amp; CO</a:t>
            </a:r>
            <a:r>
              <a:rPr lang="en-GB" sz="2000" baseline="-25000"/>
              <a:t>2</a:t>
            </a:r>
            <a:r>
              <a:rPr lang="en-GB" sz="2000"/>
              <a:t> koncentration </a:t>
            </a:r>
          </a:p>
          <a:p>
            <a:pPr>
              <a:defRPr sz="1800"/>
            </a:pPr>
            <a:r>
              <a:rPr lang="en-GB" sz="2000"/>
              <a:t> MUS 1</a:t>
            </a:r>
          </a:p>
        </c:rich>
      </c:tx>
      <c:layout>
        <c:manualLayout>
          <c:xMode val="edge"/>
          <c:yMode val="edge"/>
          <c:x val="0.27729480421166464"/>
          <c:y val="4.7081357237345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86912935681"/>
          <c:y val="0.18611987381703499"/>
          <c:w val="0.76370993211458338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'3 Mus'!$A$75:$A$83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'3 Mus'!$D$75:$D$83</c:f>
              <c:numCache>
                <c:formatCode>0</c:formatCode>
                <c:ptCount val="9"/>
                <c:pt idx="0">
                  <c:v>122130.718231201</c:v>
                </c:pt>
                <c:pt idx="1">
                  <c:v>122052.38342285099</c:v>
                </c:pt>
                <c:pt idx="2">
                  <c:v>121982.746124267</c:v>
                </c:pt>
                <c:pt idx="3">
                  <c:v>121913.09928893999</c:v>
                </c:pt>
                <c:pt idx="4">
                  <c:v>121799.94583129851</c:v>
                </c:pt>
                <c:pt idx="5">
                  <c:v>121643.257141113</c:v>
                </c:pt>
                <c:pt idx="6">
                  <c:v>121521.3966369625</c:v>
                </c:pt>
                <c:pt idx="7">
                  <c:v>121460.45684814401</c:v>
                </c:pt>
                <c:pt idx="8">
                  <c:v>121338.5963439935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5-47E7-9F07-9236BFACF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'3 Mus'!$A$75:$A$83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'3 Mus'!$G$75:$G$83</c:f>
              <c:numCache>
                <c:formatCode>0</c:formatCode>
                <c:ptCount val="9"/>
                <c:pt idx="0">
                  <c:v>2918.5000610351499</c:v>
                </c:pt>
                <c:pt idx="1">
                  <c:v>3047.333251953125</c:v>
                </c:pt>
                <c:pt idx="2">
                  <c:v>3225.333251953125</c:v>
                </c:pt>
                <c:pt idx="3">
                  <c:v>3423.166748046875</c:v>
                </c:pt>
                <c:pt idx="4">
                  <c:v>3616.3333740234348</c:v>
                </c:pt>
                <c:pt idx="5">
                  <c:v>3801.3333740234348</c:v>
                </c:pt>
                <c:pt idx="6">
                  <c:v>3991.333251953125</c:v>
                </c:pt>
                <c:pt idx="7">
                  <c:v>4182.833251953125</c:v>
                </c:pt>
                <c:pt idx="8">
                  <c:v>4387.1666259765598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5-47E7-9F07-9236BFACF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55457026212228"/>
              <c:y val="0.86911131352821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396318775786171"/>
              <c:y val="0.329201193995646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Stofskifte 3 dyreklasser </a:t>
            </a:r>
            <a:endParaRPr lang="da-DK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'Sammenligning af dyr'!$B$4:$B$5</c:f>
              <c:strCache>
                <c:ptCount val="2"/>
                <c:pt idx="0">
                  <c:v>Stofskifte </c:v>
                </c:pt>
                <c:pt idx="1">
                  <c:v>(ml CO2/kg/time)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727-43DA-99D4-BF0F69A64AB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727-43DA-99D4-BF0F69A64AB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727-43DA-99D4-BF0F69A64A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727-43DA-99D4-BF0F69A64AB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727-43DA-99D4-BF0F69A64AB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'Sammenligning af dyr'!$A$6:$A$11</c:f>
              <c:strCache>
                <c:ptCount val="5"/>
                <c:pt idx="0">
                  <c:v>Mus</c:v>
                </c:pt>
                <c:pt idx="2">
                  <c:v>kakerlak</c:v>
                </c:pt>
                <c:pt idx="4">
                  <c:v>Slange</c:v>
                </c:pt>
              </c:strCache>
            </c:strRef>
          </c:cat>
          <c:val>
            <c:numRef>
              <c:f>'Sammenligning af dyr'!$B$6:$B$11</c:f>
              <c:numCache>
                <c:formatCode>0.00</c:formatCode>
                <c:ptCount val="6"/>
                <c:pt idx="0">
                  <c:v>3644.0599668063428</c:v>
                </c:pt>
                <c:pt idx="2">
                  <c:v>319.06043458655574</c:v>
                </c:pt>
                <c:pt idx="4">
                  <c:v>24.067126314536395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27-43DA-99D4-BF0F69A64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605184"/>
        <c:axId val="124606720"/>
      </c:barChart>
      <c:catAx>
        <c:axId val="12460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606720"/>
        <c:crosses val="autoZero"/>
        <c:auto val="1"/>
        <c:lblAlgn val="ctr"/>
        <c:lblOffset val="100"/>
        <c:noMultiLvlLbl val="0"/>
      </c:catAx>
      <c:valAx>
        <c:axId val="124606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ml CO2/kg/time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crossAx val="124605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95" r="0.70000000000000095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2000" b="1">
                <a:solidFill>
                  <a:sysClr val="windowText" lastClr="000000"/>
                </a:solidFill>
              </a:rPr>
              <a:t>Mus - Stofskifte (ml CO</a:t>
            </a:r>
            <a:r>
              <a:rPr lang="da-DK" sz="2000" b="1" baseline="-25000">
                <a:solidFill>
                  <a:sysClr val="windowText" lastClr="000000"/>
                </a:solidFill>
              </a:rPr>
              <a:t>2</a:t>
            </a:r>
            <a:r>
              <a:rPr lang="da-DK" sz="2000" b="1">
                <a:solidFill>
                  <a:sysClr val="windowText" lastClr="000000"/>
                </a:solidFill>
              </a:rPr>
              <a:t>/kg/time)</a:t>
            </a:r>
            <a:endParaRPr lang="da-DK" b="1"/>
          </a:p>
        </c:rich>
      </c:tx>
      <c:layout>
        <c:manualLayout>
          <c:xMode val="edge"/>
          <c:yMode val="edge"/>
          <c:x val="0.29108709055590648"/>
          <c:y val="2.8630888404096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5863688519807853"/>
          <c:y val="0.22831053589235908"/>
          <c:w val="0.64983594168914771"/>
          <c:h val="0.74267923083033993"/>
        </c:manualLayout>
      </c:layout>
      <c:barChart>
        <c:barDir val="col"/>
        <c:grouping val="clustered"/>
        <c:varyColors val="0"/>
        <c:ser>
          <c:idx val="0"/>
          <c:order val="0"/>
          <c:tx>
            <c:v>MUS 1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B22-40E9-AF0D-1BC6B736C40D}"/>
              </c:ext>
            </c:extLst>
          </c:dPt>
          <c:val>
            <c:numRef>
              <c:f>'3 Mus'!$P$81</c:f>
              <c:numCache>
                <c:formatCode>0.00</c:formatCode>
                <c:ptCount val="1"/>
                <c:pt idx="0">
                  <c:v>3464.5358757359613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7-4D23-9AAE-55691CBFC350}"/>
            </c:ext>
          </c:extLst>
        </c:ser>
        <c:ser>
          <c:idx val="1"/>
          <c:order val="1"/>
          <c:tx>
            <c:v>MUS 2</c:v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22-40E9-AF0D-1BC6B736C40D}"/>
              </c:ext>
            </c:extLst>
          </c:dPt>
          <c:val>
            <c:numRef>
              <c:f>'3 Mus'!$P$94</c:f>
              <c:numCache>
                <c:formatCode>0.00</c:formatCode>
                <c:ptCount val="1"/>
                <c:pt idx="0">
                  <c:v>3823.5840578767243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47-4D23-9AAE-55691CBFC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688224"/>
        <c:axId val="457690192"/>
      </c:barChart>
      <c:catAx>
        <c:axId val="457688224"/>
        <c:scaling>
          <c:orientation val="minMax"/>
        </c:scaling>
        <c:delete val="1"/>
        <c:axPos val="b"/>
        <c:majorTickMark val="none"/>
        <c:minorTickMark val="none"/>
        <c:tickLblPos val="nextTo"/>
        <c:crossAx val="457690192"/>
        <c:crosses val="autoZero"/>
        <c:auto val="1"/>
        <c:lblAlgn val="ctr"/>
        <c:lblOffset val="100"/>
        <c:noMultiLvlLbl val="0"/>
      </c:catAx>
      <c:valAx>
        <c:axId val="4576901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768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GB" sz="2000" b="1" i="0" u="none" strike="noStrike" kern="1200" baseline="0">
                <a:solidFill>
                  <a:sysClr val="windowText" lastClr="000000"/>
                </a:solidFill>
              </a:rPr>
              <a:t>O</a:t>
            </a:r>
            <a:r>
              <a:rPr lang="en-GB" sz="2000" b="1" i="0" u="none" strike="noStrike" kern="1200" baseline="-25000">
                <a:solidFill>
                  <a:sysClr val="windowText" lastClr="000000"/>
                </a:solidFill>
              </a:rPr>
              <a:t>2</a:t>
            </a:r>
            <a:r>
              <a:rPr lang="en-GB" sz="2000" b="1" i="0" u="none" strike="noStrike" kern="1200" baseline="0">
                <a:solidFill>
                  <a:sysClr val="windowText" lastClr="000000"/>
                </a:solidFill>
              </a:rPr>
              <a:t> &amp; CO</a:t>
            </a:r>
            <a:r>
              <a:rPr lang="en-GB" sz="2000" b="1" i="0" u="none" strike="noStrike" kern="1200" baseline="-25000">
                <a:solidFill>
                  <a:sysClr val="windowText" lastClr="000000"/>
                </a:solidFill>
              </a:rPr>
              <a:t>2</a:t>
            </a:r>
            <a:r>
              <a:rPr lang="en-GB" sz="2000" b="1" i="0" u="none" strike="noStrike" kern="1200" baseline="0">
                <a:solidFill>
                  <a:sysClr val="windowText" lastClr="000000"/>
                </a:solidFill>
              </a:rPr>
              <a:t> koncentration</a:t>
            </a:r>
          </a:p>
          <a:p>
            <a:pPr>
              <a:defRPr sz="1800"/>
            </a:pPr>
            <a:r>
              <a:rPr lang="en-GB" sz="2000" b="1" i="0" u="none" strike="noStrike" kern="1200" baseline="0">
                <a:solidFill>
                  <a:sysClr val="windowText" lastClr="000000"/>
                </a:solidFill>
              </a:rPr>
              <a:t>MUS 2</a:t>
            </a:r>
          </a:p>
        </c:rich>
      </c:tx>
      <c:layout>
        <c:manualLayout>
          <c:xMode val="edge"/>
          <c:yMode val="edge"/>
          <c:x val="0.29117371458718461"/>
          <c:y val="5.7939146173264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86912935681"/>
          <c:y val="0.18611987381703499"/>
          <c:w val="0.76269335887605105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'3 Mus'!$A$75:$A$83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'3 Mus'!$D$88:$D$96</c:f>
              <c:numCache>
                <c:formatCode>0</c:formatCode>
                <c:ptCount val="9"/>
                <c:pt idx="0">
                  <c:v>185455.94215392999</c:v>
                </c:pt>
                <c:pt idx="1">
                  <c:v>185038.75732421799</c:v>
                </c:pt>
                <c:pt idx="2">
                  <c:v>184838.8481140135</c:v>
                </c:pt>
                <c:pt idx="3">
                  <c:v>184656.333923339</c:v>
                </c:pt>
                <c:pt idx="4">
                  <c:v>184543.34259033151</c:v>
                </c:pt>
                <c:pt idx="5">
                  <c:v>184299.98397827099</c:v>
                </c:pt>
                <c:pt idx="6">
                  <c:v>184169.61669921799</c:v>
                </c:pt>
                <c:pt idx="7">
                  <c:v>183943.6244964595</c:v>
                </c:pt>
                <c:pt idx="8">
                  <c:v>183804.55970764102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A-45B0-A30C-E4DB1FA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'3 Mus'!$A$75:$A$83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'3 Mus'!$G$88:$G$96</c:f>
              <c:numCache>
                <c:formatCode>0</c:formatCode>
                <c:ptCount val="9"/>
                <c:pt idx="0">
                  <c:v>2037.6666870117151</c:v>
                </c:pt>
                <c:pt idx="1">
                  <c:v>2070.4999389648401</c:v>
                </c:pt>
                <c:pt idx="2">
                  <c:v>2242.1666870117151</c:v>
                </c:pt>
                <c:pt idx="3">
                  <c:v>2448.3333129882799</c:v>
                </c:pt>
                <c:pt idx="4">
                  <c:v>2645.4999389648401</c:v>
                </c:pt>
                <c:pt idx="5">
                  <c:v>2875.16674804687</c:v>
                </c:pt>
                <c:pt idx="6">
                  <c:v>3064.499999999995</c:v>
                </c:pt>
                <c:pt idx="7">
                  <c:v>3260.16674804687</c:v>
                </c:pt>
                <c:pt idx="8">
                  <c:v>3470.999999999995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A-45B0-A30C-E4DB1FA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5500515346182047"/>
              <c:y val="0.875582585749273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4636666633715039"/>
              <c:y val="0.324870151955112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2000"/>
              <a:t>O</a:t>
            </a:r>
            <a:r>
              <a:rPr lang="en-GB" sz="2000" baseline="-25000"/>
              <a:t>2</a:t>
            </a:r>
            <a:r>
              <a:rPr lang="en-GB" sz="2000"/>
              <a:t> &amp; CO</a:t>
            </a:r>
            <a:r>
              <a:rPr lang="en-GB" sz="2000" baseline="-25000"/>
              <a:t>2</a:t>
            </a:r>
            <a:r>
              <a:rPr lang="en-GB" sz="2000"/>
              <a:t> koncentration   </a:t>
            </a:r>
          </a:p>
          <a:p>
            <a:pPr>
              <a:defRPr/>
            </a:pPr>
            <a:r>
              <a:rPr lang="en-GB" sz="2000"/>
              <a:t> KAKERLAK 1</a:t>
            </a:r>
          </a:p>
        </c:rich>
      </c:tx>
      <c:layout>
        <c:manualLayout>
          <c:xMode val="edge"/>
          <c:yMode val="edge"/>
          <c:x val="0.21745421808717905"/>
          <c:y val="4.4915920230865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404068129539"/>
          <c:y val="0.1861198953595983"/>
          <c:w val="0.75670161858675666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Kakerlak!$A$75:$A$83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Kakerlak!$D$75:$D$83</c:f>
              <c:numCache>
                <c:formatCode>0</c:formatCode>
                <c:ptCount val="9"/>
                <c:pt idx="0">
                  <c:v>158566.93267822199</c:v>
                </c:pt>
                <c:pt idx="1">
                  <c:v>158566.93267822199</c:v>
                </c:pt>
                <c:pt idx="2">
                  <c:v>158557.69157409598</c:v>
                </c:pt>
                <c:pt idx="3">
                  <c:v>158557.69157409598</c:v>
                </c:pt>
                <c:pt idx="4">
                  <c:v>158548.44093322699</c:v>
                </c:pt>
                <c:pt idx="5">
                  <c:v>158557.69157409598</c:v>
                </c:pt>
                <c:pt idx="6">
                  <c:v>158548.44093322699</c:v>
                </c:pt>
                <c:pt idx="7">
                  <c:v>158548.44093322699</c:v>
                </c:pt>
                <c:pt idx="8">
                  <c:v>158548.44093322699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4-40A3-B22E-18536243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Kakerlak!$A$75:$A$83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Kakerlak!$G$75:$G$83</c:f>
              <c:numCache>
                <c:formatCode>0</c:formatCode>
                <c:ptCount val="9"/>
                <c:pt idx="0">
                  <c:v>1808.6666870117151</c:v>
                </c:pt>
                <c:pt idx="1">
                  <c:v>1815.5</c:v>
                </c:pt>
                <c:pt idx="2">
                  <c:v>1824.499999999995</c:v>
                </c:pt>
                <c:pt idx="3">
                  <c:v>1833</c:v>
                </c:pt>
                <c:pt idx="4">
                  <c:v>1839</c:v>
                </c:pt>
                <c:pt idx="5">
                  <c:v>1844.6666870117151</c:v>
                </c:pt>
                <c:pt idx="6">
                  <c:v>1843.16662597656</c:v>
                </c:pt>
                <c:pt idx="7">
                  <c:v>1851.8333129882799</c:v>
                </c:pt>
                <c:pt idx="8">
                  <c:v>1857.499999999995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4-40A3-B22E-18536243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4396542580360665"/>
              <c:y val="0.869313864692695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297186073888708"/>
              <c:y val="0.324870133266752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2000" b="1">
                <a:solidFill>
                  <a:sysClr val="windowText" lastClr="000000"/>
                </a:solidFill>
              </a:rPr>
              <a:t>Kakerlak - Stofskifte (ml CO</a:t>
            </a:r>
            <a:r>
              <a:rPr lang="da-DK" sz="2000" b="1" baseline="-25000">
                <a:solidFill>
                  <a:sysClr val="windowText" lastClr="000000"/>
                </a:solidFill>
              </a:rPr>
              <a:t>2</a:t>
            </a:r>
            <a:r>
              <a:rPr lang="da-DK" sz="2000" b="1">
                <a:solidFill>
                  <a:sysClr val="windowText" lastClr="000000"/>
                </a:solidFill>
              </a:rPr>
              <a:t>/kg/time)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5863688519807853"/>
          <c:y val="0.22831053589235908"/>
          <c:w val="0.64983594168914771"/>
          <c:h val="0.74267923083033993"/>
        </c:manualLayout>
      </c:layout>
      <c:barChart>
        <c:barDir val="col"/>
        <c:grouping val="clustered"/>
        <c:varyColors val="0"/>
        <c:ser>
          <c:idx val="0"/>
          <c:order val="0"/>
          <c:tx>
            <c:v>KAKERLAK 1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Kakerlak!$P$81</c:f>
              <c:numCache>
                <c:formatCode>0.00</c:formatCode>
                <c:ptCount val="1"/>
                <c:pt idx="0">
                  <c:v>297.72216319631065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6-424D-A418-DC2D3FA17427}"/>
            </c:ext>
          </c:extLst>
        </c:ser>
        <c:ser>
          <c:idx val="1"/>
          <c:order val="1"/>
          <c:tx>
            <c:v>KAKERLAK 2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Kakerlak!$P$94</c:f>
              <c:numCache>
                <c:formatCode>0.00</c:formatCode>
                <c:ptCount val="1"/>
                <c:pt idx="0">
                  <c:v>340.39870597680084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6-424D-A418-DC2D3FA17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688224"/>
        <c:axId val="457690192"/>
      </c:barChart>
      <c:catAx>
        <c:axId val="457688224"/>
        <c:scaling>
          <c:orientation val="minMax"/>
        </c:scaling>
        <c:delete val="1"/>
        <c:axPos val="b"/>
        <c:majorTickMark val="none"/>
        <c:minorTickMark val="none"/>
        <c:tickLblPos val="nextTo"/>
        <c:crossAx val="457690192"/>
        <c:crosses val="autoZero"/>
        <c:auto val="1"/>
        <c:lblAlgn val="ctr"/>
        <c:lblOffset val="100"/>
        <c:noMultiLvlLbl val="0"/>
      </c:catAx>
      <c:valAx>
        <c:axId val="45769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768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2000"/>
              <a:t>O</a:t>
            </a:r>
            <a:r>
              <a:rPr lang="en-GB" sz="2000" baseline="-25000"/>
              <a:t>2</a:t>
            </a:r>
            <a:r>
              <a:rPr lang="en-GB" sz="2000"/>
              <a:t> &amp; CO</a:t>
            </a:r>
            <a:r>
              <a:rPr lang="en-GB" sz="2000" baseline="-25000"/>
              <a:t>2</a:t>
            </a:r>
            <a:r>
              <a:rPr lang="en-GB" sz="2000"/>
              <a:t> koncentration   </a:t>
            </a:r>
          </a:p>
          <a:p>
            <a:pPr>
              <a:defRPr/>
            </a:pPr>
            <a:r>
              <a:rPr lang="en-GB" sz="2000"/>
              <a:t>  </a:t>
            </a:r>
            <a:r>
              <a:rPr lang="en-GB" sz="2000" b="1" i="0" u="none" strike="noStrike" kern="1200" baseline="0">
                <a:solidFill>
                  <a:sysClr val="windowText" lastClr="000000"/>
                </a:solidFill>
              </a:rPr>
              <a:t>KAKERLAK 2</a:t>
            </a:r>
            <a:endParaRPr lang="en-GB" sz="2000"/>
          </a:p>
        </c:rich>
      </c:tx>
      <c:layout>
        <c:manualLayout>
          <c:xMode val="edge"/>
          <c:yMode val="edge"/>
          <c:x val="0.22509857492032523"/>
          <c:y val="4.4915851533729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404068129539"/>
          <c:y val="0.1861198953595983"/>
          <c:w val="0.76691130010249109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Kakerlak!$A$75:$A$83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Kakerlak!$D$88:$D$96</c:f>
              <c:numCache>
                <c:formatCode>0</c:formatCode>
                <c:ptCount val="9"/>
                <c:pt idx="0">
                  <c:v>161331.06231689401</c:v>
                </c:pt>
                <c:pt idx="1">
                  <c:v>161294.07882690401</c:v>
                </c:pt>
                <c:pt idx="2">
                  <c:v>161229.362487793</c:v>
                </c:pt>
                <c:pt idx="3">
                  <c:v>161210.89935302699</c:v>
                </c:pt>
                <c:pt idx="4">
                  <c:v>161220.13092040952</c:v>
                </c:pt>
                <c:pt idx="5">
                  <c:v>161210.89935302699</c:v>
                </c:pt>
                <c:pt idx="6">
                  <c:v>161192.39807128851</c:v>
                </c:pt>
                <c:pt idx="7">
                  <c:v>161201.6487121575</c:v>
                </c:pt>
                <c:pt idx="8">
                  <c:v>161210.89935302699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4-4119-A41E-5861A57CB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Kakerlak!$A$75:$A$83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Kakerlak!$G$88:$G$96</c:f>
              <c:numCache>
                <c:formatCode>0</c:formatCode>
                <c:ptCount val="9"/>
                <c:pt idx="0">
                  <c:v>1706.83337402343</c:v>
                </c:pt>
                <c:pt idx="1">
                  <c:v>1719</c:v>
                </c:pt>
                <c:pt idx="2">
                  <c:v>1726.66662597656</c:v>
                </c:pt>
                <c:pt idx="3">
                  <c:v>1733.5</c:v>
                </c:pt>
                <c:pt idx="4">
                  <c:v>1739.5</c:v>
                </c:pt>
                <c:pt idx="5">
                  <c:v>1746.66662597656</c:v>
                </c:pt>
                <c:pt idx="6">
                  <c:v>1755.16662597656</c:v>
                </c:pt>
                <c:pt idx="7">
                  <c:v>1761.1666870117151</c:v>
                </c:pt>
                <c:pt idx="8">
                  <c:v>1762.66662597656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4-4119-A41E-5861A57CB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3823325019923448"/>
              <c:y val="0.876162437358478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3425925967725598"/>
              <c:y val="0.3317187059325356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6.7390976953795506E-2"/>
          <c:y val="0.91266856521324136"/>
          <c:w val="0.87668224685035001"/>
          <c:h val="7.0210003122302023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GB" sz="2000"/>
              <a:t>O2 &amp; CO2 koncentration   </a:t>
            </a:r>
          </a:p>
          <a:p>
            <a:pPr>
              <a:defRPr sz="2000"/>
            </a:pPr>
            <a:r>
              <a:rPr lang="en-GB" sz="2000"/>
              <a:t> SLANGE 1 </a:t>
            </a:r>
          </a:p>
        </c:rich>
      </c:tx>
      <c:layout>
        <c:manualLayout>
          <c:xMode val="edge"/>
          <c:yMode val="edge"/>
          <c:x val="0.21745421808717905"/>
          <c:y val="4.4915920230865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86912935681"/>
          <c:y val="0.18611987381703499"/>
          <c:w val="0.78437568168548311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Slange!$A$75:$A$83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Slange!$D$75:$D$83</c:f>
              <c:numCache>
                <c:formatCode>0</c:formatCode>
                <c:ptCount val="9"/>
                <c:pt idx="0">
                  <c:v>189043.9414978025</c:v>
                </c:pt>
                <c:pt idx="1">
                  <c:v>188985.8245849605</c:v>
                </c:pt>
                <c:pt idx="2">
                  <c:v>188947.08633422799</c:v>
                </c:pt>
                <c:pt idx="3">
                  <c:v>188918.01834106399</c:v>
                </c:pt>
                <c:pt idx="4">
                  <c:v>188888.96942138602</c:v>
                </c:pt>
                <c:pt idx="5">
                  <c:v>188840.541839599</c:v>
                </c:pt>
                <c:pt idx="6">
                  <c:v>188811.492919921</c:v>
                </c:pt>
                <c:pt idx="7">
                  <c:v>188801.80358886649</c:v>
                </c:pt>
                <c:pt idx="8">
                  <c:v>188763.0653381345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405-A4C3-FF06A9A6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Slange!$A$75:$A$83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Slange!$G$75:$G$83</c:f>
              <c:numCache>
                <c:formatCode>0</c:formatCode>
                <c:ptCount val="9"/>
                <c:pt idx="0">
                  <c:v>1011.1666564941405</c:v>
                </c:pt>
                <c:pt idx="1">
                  <c:v>1019.166687011715</c:v>
                </c:pt>
                <c:pt idx="2">
                  <c:v>1050.3333129882799</c:v>
                </c:pt>
                <c:pt idx="3">
                  <c:v>1074.666656494139</c:v>
                </c:pt>
                <c:pt idx="4">
                  <c:v>1105.8333435058589</c:v>
                </c:pt>
                <c:pt idx="5">
                  <c:v>1139.3333435058589</c:v>
                </c:pt>
                <c:pt idx="6">
                  <c:v>1171.1666870117151</c:v>
                </c:pt>
                <c:pt idx="7">
                  <c:v>1190.9999694824201</c:v>
                </c:pt>
                <c:pt idx="8">
                  <c:v>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A-4405-A4C3-FF06A9A6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5842689281304255"/>
              <c:y val="0.8795329856596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4197356926091025"/>
              <c:y val="0.328321494654591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a-DK" sz="2000" b="1">
                <a:solidFill>
                  <a:sysClr val="windowText" lastClr="000000"/>
                </a:solidFill>
              </a:rPr>
              <a:t>Slange - Stofskifte (ml CO2/kg/time)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5863688519807853"/>
          <c:y val="0.22831053589235908"/>
          <c:w val="0.64983594168914771"/>
          <c:h val="0.74267923083033993"/>
        </c:manualLayout>
      </c:layout>
      <c:barChart>
        <c:barDir val="col"/>
        <c:grouping val="clustered"/>
        <c:varyColors val="0"/>
        <c:ser>
          <c:idx val="0"/>
          <c:order val="0"/>
          <c:tx>
            <c:v>SLANGE 1</c:v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Slange!$P$81</c:f>
              <c:numCache>
                <c:formatCode>0.00</c:formatCode>
                <c:ptCount val="1"/>
                <c:pt idx="0">
                  <c:v>21.44349064826967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D-47A2-AEA1-3A9EB84D934C}"/>
            </c:ext>
          </c:extLst>
        </c:ser>
        <c:ser>
          <c:idx val="1"/>
          <c:order val="1"/>
          <c:tx>
            <c:v>SLANGE 2</c:v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Slange!$P$94</c:f>
              <c:numCache>
                <c:formatCode>0.00</c:formatCode>
                <c:ptCount val="1"/>
                <c:pt idx="0">
                  <c:v>26.690761980803117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D-47A2-AEA1-3A9EB84D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688224"/>
        <c:axId val="457690192"/>
      </c:barChart>
      <c:catAx>
        <c:axId val="457688224"/>
        <c:scaling>
          <c:orientation val="minMax"/>
        </c:scaling>
        <c:delete val="1"/>
        <c:axPos val="b"/>
        <c:majorTickMark val="none"/>
        <c:minorTickMark val="none"/>
        <c:tickLblPos val="nextTo"/>
        <c:crossAx val="457690192"/>
        <c:crosses val="autoZero"/>
        <c:auto val="1"/>
        <c:lblAlgn val="ctr"/>
        <c:lblOffset val="100"/>
        <c:noMultiLvlLbl val="0"/>
      </c:catAx>
      <c:valAx>
        <c:axId val="45769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768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GB" sz="2000"/>
              <a:t>O2 &amp; CO2 koncentration   </a:t>
            </a:r>
          </a:p>
          <a:p>
            <a:pPr>
              <a:defRPr sz="2000"/>
            </a:pPr>
            <a:r>
              <a:rPr lang="en-GB" sz="2000"/>
              <a:t>  SLANGE 2</a:t>
            </a:r>
          </a:p>
        </c:rich>
      </c:tx>
      <c:layout>
        <c:manualLayout>
          <c:xMode val="edge"/>
          <c:yMode val="edge"/>
          <c:x val="0.21745421808717905"/>
          <c:y val="4.4915920230865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86912935681"/>
          <c:y val="0.18611987381703499"/>
          <c:w val="0.79591087864442966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Slange!$A$75:$A$83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Slange!$D$88:$D$96</c:f>
              <c:numCache>
                <c:formatCode>0</c:formatCode>
                <c:ptCount val="9"/>
                <c:pt idx="0">
                  <c:v>173385.32447814901</c:v>
                </c:pt>
                <c:pt idx="1">
                  <c:v>173259.10568237299</c:v>
                </c:pt>
                <c:pt idx="2">
                  <c:v>173229.97093200649</c:v>
                </c:pt>
                <c:pt idx="3">
                  <c:v>173210.55412292451</c:v>
                </c:pt>
                <c:pt idx="4">
                  <c:v>173191.127777099</c:v>
                </c:pt>
                <c:pt idx="5">
                  <c:v>173181.41937255801</c:v>
                </c:pt>
                <c:pt idx="6">
                  <c:v>173171.710968017</c:v>
                </c:pt>
                <c:pt idx="7">
                  <c:v>173162.00256347598</c:v>
                </c:pt>
                <c:pt idx="8">
                  <c:v>173171.710968017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0-46D6-8888-8970AD22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Slange!$A$75:$A$83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Slange!$G$88:$G$96</c:f>
              <c:numCache>
                <c:formatCode>0</c:formatCode>
                <c:ptCount val="9"/>
                <c:pt idx="0">
                  <c:v>1120.4999694824205</c:v>
                </c:pt>
                <c:pt idx="1">
                  <c:v>1151.1666564941406</c:v>
                </c:pt>
                <c:pt idx="2">
                  <c:v>1186.6666870117151</c:v>
                </c:pt>
                <c:pt idx="3">
                  <c:v>1217.5</c:v>
                </c:pt>
                <c:pt idx="4">
                  <c:v>1244.000030517574</c:v>
                </c:pt>
                <c:pt idx="5">
                  <c:v>1273.1666870117151</c:v>
                </c:pt>
                <c:pt idx="6">
                  <c:v>1302.3333435058555</c:v>
                </c:pt>
                <c:pt idx="7">
                  <c:v>1334.6666870117151</c:v>
                </c:pt>
                <c:pt idx="8">
                  <c:v>1364.8333129882799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0-46D6-8888-8970AD22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6227195846602476"/>
              <c:y val="0.872630599798309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5158623339336579"/>
              <c:y val="0.328321494654591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40822</xdr:colOff>
      <xdr:row>8</xdr:row>
      <xdr:rowOff>27215</xdr:rowOff>
    </xdr:from>
    <xdr:to>
      <xdr:col>18</xdr:col>
      <xdr:colOff>111029</xdr:colOff>
      <xdr:row>20</xdr:row>
      <xdr:rowOff>81643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9D3985F5-0C91-4104-A90D-74F0BF86D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9108" y="1945822"/>
          <a:ext cx="3553635" cy="2408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9</xdr:col>
      <xdr:colOff>0</xdr:colOff>
      <xdr:row>30</xdr:row>
      <xdr:rowOff>88900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5292</xdr:colOff>
      <xdr:row>34</xdr:row>
      <xdr:rowOff>55563</xdr:rowOff>
    </xdr:from>
    <xdr:to>
      <xdr:col>9</xdr:col>
      <xdr:colOff>5292</xdr:colOff>
      <xdr:row>65</xdr:row>
      <xdr:rowOff>7938</xdr:rowOff>
    </xdr:to>
    <xdr:graphicFrame macro="">
      <xdr:nvGraphicFramePr>
        <xdr:cNvPr id="11" name="Diagram 10" title="Marsvin stofskifte (ml O2/kg/time)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228600</xdr:colOff>
      <xdr:row>0</xdr:row>
      <xdr:rowOff>0</xdr:rowOff>
    </xdr:from>
    <xdr:to>
      <xdr:col>15</xdr:col>
      <xdr:colOff>1016000</xdr:colOff>
      <xdr:row>30</xdr:row>
      <xdr:rowOff>25400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BE56B60-7405-44CB-9D54-FA872591B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246882</xdr:colOff>
      <xdr:row>34</xdr:row>
      <xdr:rowOff>75586</xdr:rowOff>
    </xdr:from>
    <xdr:to>
      <xdr:col>15</xdr:col>
      <xdr:colOff>1299104</xdr:colOff>
      <xdr:row>65</xdr:row>
      <xdr:rowOff>3377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CA273954-EAA0-A71C-F86A-F838C1DBA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5424" y="6436169"/>
          <a:ext cx="8434097" cy="566925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0.04359</cdr:x>
      <cdr:y>0.31854</cdr:y>
    </cdr:from>
    <cdr:to>
      <cdr:x>0.0934</cdr:x>
      <cdr:y>0.75654</cdr:y>
    </cdr:to>
    <cdr:sp macro="" textlink="">
      <cdr:nvSpPr>
        <cdr:cNvPr id="2" name="Tekstfelt 1"/>
        <cdr:cNvSpPr txBox="1"/>
      </cdr:nvSpPr>
      <cdr:spPr>
        <a:xfrm xmlns:a="http://schemas.openxmlformats.org/drawingml/2006/main" rot="16200000">
          <a:off x="-369795" y="1938618"/>
          <a:ext cx="1725706" cy="358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 baseline="0">
              <a:effectLst/>
              <a:latin typeface="+mn-lt"/>
              <a:ea typeface="+mn-ea"/>
              <a:cs typeface="+mn-cs"/>
            </a:rPr>
            <a:t>Stofskifte (ml CO2/kg/time)</a:t>
          </a:r>
          <a:endParaRPr lang="da-DK" sz="1000">
            <a:effectLst/>
          </a:endParaRPr>
        </a:p>
        <a:p xmlns:a="http://schemas.openxmlformats.org/drawingml/2006/main">
          <a:endParaRPr lang="da-DK" sz="10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38100</xdr:colOff>
      <xdr:row>30</xdr:row>
      <xdr:rowOff>139700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10582</xdr:colOff>
      <xdr:row>34</xdr:row>
      <xdr:rowOff>21889</xdr:rowOff>
    </xdr:from>
    <xdr:to>
      <xdr:col>9</xdr:col>
      <xdr:colOff>47624</xdr:colOff>
      <xdr:row>65</xdr:row>
      <xdr:rowOff>10583</xdr:rowOff>
    </xdr:to>
    <xdr:graphicFrame macro="">
      <xdr:nvGraphicFramePr>
        <xdr:cNvPr id="2" name="Diagram 1" title="Marsvin stofskifte (ml O2/kg/time)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306917</xdr:colOff>
      <xdr:row>0</xdr:row>
      <xdr:rowOff>0</xdr:rowOff>
    </xdr:from>
    <xdr:to>
      <xdr:col>15</xdr:col>
      <xdr:colOff>2037292</xdr:colOff>
      <xdr:row>30</xdr:row>
      <xdr:rowOff>114300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B6F8D41-EED7-47C5-8B7C-AF9786FD1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232341</xdr:colOff>
      <xdr:row>34</xdr:row>
      <xdr:rowOff>63500</xdr:rowOff>
    </xdr:from>
    <xdr:to>
      <xdr:col>16</xdr:col>
      <xdr:colOff>4762</xdr:colOff>
      <xdr:row>65</xdr:row>
      <xdr:rowOff>5833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A2D123A7-1FCB-4939-962E-8D71575A8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12716" y="6540500"/>
          <a:ext cx="8244909" cy="5847833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0.04359</cdr:x>
      <cdr:y>0.31854</cdr:y>
    </cdr:from>
    <cdr:to>
      <cdr:x>0.0934</cdr:x>
      <cdr:y>0.75654</cdr:y>
    </cdr:to>
    <cdr:sp macro="" textlink="">
      <cdr:nvSpPr>
        <cdr:cNvPr id="2" name="Tekstfelt 1"/>
        <cdr:cNvSpPr txBox="1"/>
      </cdr:nvSpPr>
      <cdr:spPr>
        <a:xfrm xmlns:a="http://schemas.openxmlformats.org/drawingml/2006/main" rot="16200000">
          <a:off x="-369795" y="1938618"/>
          <a:ext cx="1725706" cy="358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 baseline="0">
              <a:effectLst/>
              <a:latin typeface="+mn-lt"/>
              <a:ea typeface="+mn-ea"/>
              <a:cs typeface="+mn-cs"/>
            </a:rPr>
            <a:t>Stofskifte (ml CO2/kg/time)</a:t>
          </a:r>
          <a:endParaRPr lang="da-DK" sz="1000">
            <a:effectLst/>
          </a:endParaRPr>
        </a:p>
        <a:p xmlns:a="http://schemas.openxmlformats.org/drawingml/2006/main">
          <a:endParaRPr lang="da-DK" sz="10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22679</xdr:colOff>
      <xdr:row>0</xdr:row>
      <xdr:rowOff>34919</xdr:rowOff>
    </xdr:from>
    <xdr:to>
      <xdr:col>8</xdr:col>
      <xdr:colOff>1047750</xdr:colOff>
      <xdr:row>31</xdr:row>
      <xdr:rowOff>5292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178437</xdr:rowOff>
    </xdr:from>
    <xdr:to>
      <xdr:col>8</xdr:col>
      <xdr:colOff>1003300</xdr:colOff>
      <xdr:row>65</xdr:row>
      <xdr:rowOff>0</xdr:rowOff>
    </xdr:to>
    <xdr:graphicFrame macro="">
      <xdr:nvGraphicFramePr>
        <xdr:cNvPr id="11" name="Diagram 10" title="Marsvin stofskifte (ml O2/kg/time)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251354</xdr:colOff>
      <xdr:row>0</xdr:row>
      <xdr:rowOff>0</xdr:rowOff>
    </xdr:from>
    <xdr:to>
      <xdr:col>15</xdr:col>
      <xdr:colOff>1905000</xdr:colOff>
      <xdr:row>30</xdr:row>
      <xdr:rowOff>156104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6D89013D-FBA0-490F-B1B3-2208EBAF9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250145</xdr:colOff>
      <xdr:row>33</xdr:row>
      <xdr:rowOff>165100</xdr:rowOff>
    </xdr:from>
    <xdr:to>
      <xdr:col>16</xdr:col>
      <xdr:colOff>3175</xdr:colOff>
      <xdr:row>65</xdr:row>
      <xdr:rowOff>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4ED1E613-521D-4C25-948D-966D611EB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52745" y="6451600"/>
          <a:ext cx="8131855" cy="5930900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0.04359</cdr:x>
      <cdr:y>0.31854</cdr:y>
    </cdr:from>
    <cdr:to>
      <cdr:x>0.0934</cdr:x>
      <cdr:y>0.75654</cdr:y>
    </cdr:to>
    <cdr:sp macro="" textlink="">
      <cdr:nvSpPr>
        <cdr:cNvPr id="2" name="Tekstfelt 1"/>
        <cdr:cNvSpPr txBox="1"/>
      </cdr:nvSpPr>
      <cdr:spPr>
        <a:xfrm xmlns:a="http://schemas.openxmlformats.org/drawingml/2006/main" rot="16200000">
          <a:off x="-369795" y="1938618"/>
          <a:ext cx="1725706" cy="358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 baseline="0">
              <a:effectLst/>
              <a:latin typeface="+mn-lt"/>
              <a:ea typeface="+mn-ea"/>
              <a:cs typeface="+mn-cs"/>
            </a:rPr>
            <a:t>Stofskifte (ml CO2/kg/time)</a:t>
          </a:r>
          <a:endParaRPr lang="da-DK" sz="1000">
            <a:effectLst/>
          </a:endParaRPr>
        </a:p>
        <a:p xmlns:a="http://schemas.openxmlformats.org/drawingml/2006/main">
          <a:endParaRPr lang="da-DK" sz="10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4080</xdr:rowOff>
    </xdr:from>
    <xdr:to>
      <xdr:col>9</xdr:col>
      <xdr:colOff>21167</xdr:colOff>
      <xdr:row>31</xdr:row>
      <xdr:rowOff>74084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4" tint="-0.249977111117893"/>
  </sheetPr>
  <dimension ref="A1:AC774"/>
  <sheetViews>
    <sheetView zoomScale="60" zoomScaleNormal="60" zoomScalePageLayoutView="90" workbookViewId="0">
      <selection activeCell="K3" sqref="K3"/>
    </sheetView>
  </sheetViews>
  <sheetFormatPr defaultColWidth="8.85546875" defaultRowHeight="14.25" x14ac:dyDescent="0.2"/>
  <cols>
    <col min="1" max="1" width="12.85546875" style="1" customWidth="1"/>
    <col min="2" max="2" width="29.140625" style="1" bestFit="1" customWidth="1"/>
    <col min="3" max="3" width="31.140625" style="1" bestFit="1" customWidth="1"/>
    <col min="4" max="4" width="17.7109375" style="1" bestFit="1" customWidth="1"/>
    <col min="5" max="5" width="13.140625" style="1" customWidth="1"/>
    <col min="6" max="6" width="29.140625" style="1" bestFit="1" customWidth="1"/>
    <col min="7" max="7" width="31.140625" style="1" bestFit="1" customWidth="1"/>
    <col min="8" max="8" width="17.7109375" style="1" bestFit="1" customWidth="1"/>
    <col min="9" max="9" width="13.42578125" style="1" customWidth="1"/>
    <col min="10" max="10" width="29.140625" style="1" customWidth="1"/>
    <col min="11" max="11" width="31.140625" style="1" bestFit="1" customWidth="1"/>
    <col min="12" max="12" width="17.7109375" style="1" bestFit="1" customWidth="1"/>
    <col min="13" max="14" width="2.7109375" style="1" customWidth="1"/>
    <col min="15" max="15" width="9.7109375" style="1" customWidth="1"/>
    <col min="16" max="16" width="27.42578125" style="1" bestFit="1" customWidth="1"/>
    <col min="17" max="17" width="4.5703125" style="1" customWidth="1"/>
    <col min="18" max="18" width="10.5703125" style="1" customWidth="1"/>
    <col min="19" max="21" width="2.7109375" style="1" customWidth="1"/>
    <col min="22" max="22" width="2.7109375" style="2" customWidth="1"/>
    <col min="23" max="27" width="8.85546875" style="2"/>
    <col min="28" max="28" width="2.42578125" style="5" customWidth="1"/>
    <col min="29" max="16384" width="8.85546875" style="2"/>
  </cols>
  <sheetData>
    <row r="1" spans="1:19" ht="28.5" thickBot="1" x14ac:dyDescent="0.45">
      <c r="A1" s="7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9" ht="24" thickBot="1" x14ac:dyDescent="0.4">
      <c r="A2" s="6" t="s">
        <v>50</v>
      </c>
      <c r="B2" s="6"/>
      <c r="C2" s="246">
        <v>0.121</v>
      </c>
      <c r="D2" s="6"/>
      <c r="E2" s="6" t="s">
        <v>51</v>
      </c>
      <c r="G2" s="246">
        <v>4.7E-2</v>
      </c>
      <c r="H2" s="31"/>
      <c r="I2" s="6" t="s">
        <v>52</v>
      </c>
      <c r="K2" s="246">
        <v>2.4</v>
      </c>
      <c r="L2" s="8"/>
    </row>
    <row r="3" spans="1:19" ht="17.25" customHeight="1" x14ac:dyDescent="0.35">
      <c r="A3" s="9" t="s">
        <v>16</v>
      </c>
      <c r="B3" s="9" t="s">
        <v>17</v>
      </c>
      <c r="C3" s="9" t="s">
        <v>18</v>
      </c>
      <c r="D3" s="32" t="s">
        <v>20</v>
      </c>
      <c r="E3" s="33" t="s">
        <v>16</v>
      </c>
      <c r="F3" s="34" t="s">
        <v>17</v>
      </c>
      <c r="G3" s="34" t="s">
        <v>18</v>
      </c>
      <c r="H3" s="15" t="s">
        <v>20</v>
      </c>
      <c r="I3" s="35" t="s">
        <v>16</v>
      </c>
      <c r="J3" s="35" t="s">
        <v>19</v>
      </c>
      <c r="K3" s="35" t="s">
        <v>18</v>
      </c>
      <c r="L3" s="10" t="s">
        <v>20</v>
      </c>
      <c r="O3" s="261" t="s">
        <v>14</v>
      </c>
      <c r="P3" s="256"/>
      <c r="Q3" s="256"/>
      <c r="R3" s="256"/>
      <c r="S3" s="257"/>
    </row>
    <row r="4" spans="1:19" ht="21" x14ac:dyDescent="0.35">
      <c r="A4" s="314" t="s">
        <v>46</v>
      </c>
      <c r="B4" s="314"/>
      <c r="C4" s="314"/>
      <c r="D4" s="315"/>
      <c r="E4" s="345" t="s">
        <v>61</v>
      </c>
      <c r="F4" s="346"/>
      <c r="G4" s="346"/>
      <c r="H4" s="347"/>
      <c r="I4" s="327" t="s">
        <v>65</v>
      </c>
      <c r="J4" s="328"/>
      <c r="K4" s="328"/>
      <c r="L4" s="329"/>
      <c r="O4" s="262" t="s">
        <v>56</v>
      </c>
      <c r="S4" s="8"/>
    </row>
    <row r="5" spans="1:19" ht="18" x14ac:dyDescent="0.25">
      <c r="A5" s="14">
        <v>0</v>
      </c>
      <c r="B5" s="267">
        <v>122722.635269165</v>
      </c>
      <c r="C5" s="267">
        <v>1903.83337402343</v>
      </c>
      <c r="D5" s="268">
        <v>24.603773117065401</v>
      </c>
      <c r="E5" s="21">
        <v>0</v>
      </c>
      <c r="F5" s="55">
        <v>158585.42442321699</v>
      </c>
      <c r="G5" s="55">
        <v>1788.5</v>
      </c>
      <c r="H5" s="270">
        <v>25.194931030273398</v>
      </c>
      <c r="I5" s="18">
        <v>0</v>
      </c>
      <c r="J5" s="215">
        <v>189286.07940673799</v>
      </c>
      <c r="K5" s="215">
        <v>856.33331298828102</v>
      </c>
      <c r="L5" s="280">
        <v>23.5501823425293</v>
      </c>
      <c r="O5" s="262" t="s">
        <v>77</v>
      </c>
      <c r="S5" s="8"/>
    </row>
    <row r="6" spans="1:19" ht="15" x14ac:dyDescent="0.25">
      <c r="A6" s="14">
        <v>30</v>
      </c>
      <c r="B6" s="267">
        <v>122618.18885803199</v>
      </c>
      <c r="C6" s="267">
        <v>1984.5</v>
      </c>
      <c r="D6" s="268">
        <v>24.6312751770019</v>
      </c>
      <c r="E6" s="21">
        <v>30</v>
      </c>
      <c r="F6" s="55">
        <v>158585.42442321699</v>
      </c>
      <c r="G6" s="55">
        <v>1791.5</v>
      </c>
      <c r="H6" s="270">
        <v>25.251014709472599</v>
      </c>
      <c r="I6" s="18">
        <v>30</v>
      </c>
      <c r="J6" s="215">
        <v>189227.94342041001</v>
      </c>
      <c r="K6" s="215">
        <v>854</v>
      </c>
      <c r="L6" s="280">
        <v>23.556615829467699</v>
      </c>
      <c r="O6" s="258"/>
      <c r="S6" s="8"/>
    </row>
    <row r="7" spans="1:19" ht="15" x14ac:dyDescent="0.25">
      <c r="A7" s="14">
        <v>60</v>
      </c>
      <c r="B7" s="267">
        <v>122548.55155944799</v>
      </c>
      <c r="C7" s="267">
        <v>2168.5</v>
      </c>
      <c r="D7" s="268">
        <v>24.645835876464801</v>
      </c>
      <c r="E7" s="21">
        <v>60</v>
      </c>
      <c r="F7" s="55">
        <v>158566.94221496501</v>
      </c>
      <c r="G7" s="55">
        <v>1800.83337402343</v>
      </c>
      <c r="H7" s="270">
        <v>25.2670364379882</v>
      </c>
      <c r="I7" s="18">
        <v>60</v>
      </c>
      <c r="J7" s="215">
        <v>189169.84558105399</v>
      </c>
      <c r="K7" s="215">
        <v>889</v>
      </c>
      <c r="L7" s="280">
        <v>23.559831619262699</v>
      </c>
      <c r="O7" s="258"/>
      <c r="S7" s="8"/>
    </row>
    <row r="8" spans="1:19" ht="15.75" thickBot="1" x14ac:dyDescent="0.3">
      <c r="A8" s="14">
        <v>90</v>
      </c>
      <c r="B8" s="267">
        <v>122461.500167846</v>
      </c>
      <c r="C8" s="267">
        <v>2401.5</v>
      </c>
      <c r="D8" s="268">
        <v>24.668491363525298</v>
      </c>
      <c r="E8" s="21">
        <v>90</v>
      </c>
      <c r="F8" s="55">
        <v>158566.94221496501</v>
      </c>
      <c r="G8" s="55">
        <v>1807.5</v>
      </c>
      <c r="H8" s="270">
        <v>25.392539978027301</v>
      </c>
      <c r="I8" s="18">
        <v>90</v>
      </c>
      <c r="J8" s="215">
        <v>189150.46691894499</v>
      </c>
      <c r="K8" s="215">
        <v>910.66668701171795</v>
      </c>
      <c r="L8" s="280">
        <v>23.5646572113037</v>
      </c>
      <c r="O8" s="259"/>
      <c r="P8" s="30"/>
      <c r="Q8" s="30"/>
      <c r="R8" s="30"/>
      <c r="S8" s="260"/>
    </row>
    <row r="9" spans="1:19" ht="15" x14ac:dyDescent="0.25">
      <c r="A9" s="14">
        <v>120</v>
      </c>
      <c r="B9" s="267">
        <v>122339.639663696</v>
      </c>
      <c r="C9" s="267">
        <v>2618.16674804687</v>
      </c>
      <c r="D9" s="268">
        <v>24.684673309326101</v>
      </c>
      <c r="E9" s="21">
        <v>120</v>
      </c>
      <c r="F9" s="55">
        <v>158548.44093322699</v>
      </c>
      <c r="G9" s="55">
        <v>1807.5</v>
      </c>
      <c r="H9" s="270">
        <v>25.435264587402301</v>
      </c>
      <c r="I9" s="18">
        <v>120</v>
      </c>
      <c r="J9" s="215">
        <v>189131.08825683501</v>
      </c>
      <c r="K9" s="215">
        <v>943.66668701171795</v>
      </c>
      <c r="L9" s="280">
        <v>23.5727233886718</v>
      </c>
    </row>
    <row r="10" spans="1:19" ht="15" x14ac:dyDescent="0.25">
      <c r="A10" s="14">
        <v>150</v>
      </c>
      <c r="B10" s="267">
        <v>122165.536880493</v>
      </c>
      <c r="C10" s="267">
        <v>2833.83325195312</v>
      </c>
      <c r="D10" s="268">
        <v>24.694383621215799</v>
      </c>
      <c r="E10" s="21">
        <v>150</v>
      </c>
      <c r="F10" s="55">
        <v>158566.94221496501</v>
      </c>
      <c r="G10" s="55">
        <v>1814.83337402343</v>
      </c>
      <c r="H10" s="270">
        <v>25.550086975097599</v>
      </c>
      <c r="I10" s="18">
        <v>150</v>
      </c>
      <c r="J10" s="215">
        <v>189092.369079589</v>
      </c>
      <c r="K10" s="215">
        <v>965.66668701171795</v>
      </c>
      <c r="L10" s="280">
        <v>23.592023849487301</v>
      </c>
    </row>
    <row r="11" spans="1:19" ht="15" x14ac:dyDescent="0.25">
      <c r="A11" s="14">
        <v>180</v>
      </c>
      <c r="B11" s="267">
        <v>122043.676376342</v>
      </c>
      <c r="C11" s="267">
        <v>3054.5</v>
      </c>
      <c r="D11" s="268">
        <v>24.7105693817138</v>
      </c>
      <c r="E11" s="21">
        <v>180</v>
      </c>
      <c r="F11" s="55">
        <v>158548.44093322699</v>
      </c>
      <c r="G11" s="55">
        <v>1809.16662597656</v>
      </c>
      <c r="H11" s="270">
        <v>25.534065246581999</v>
      </c>
      <c r="I11" s="18">
        <v>180</v>
      </c>
      <c r="J11" s="215">
        <v>189092.369079589</v>
      </c>
      <c r="K11" s="215">
        <v>994</v>
      </c>
      <c r="L11" s="280">
        <v>23.608137130737301</v>
      </c>
    </row>
    <row r="12" spans="1:19" ht="15" x14ac:dyDescent="0.25">
      <c r="A12" s="14">
        <v>210</v>
      </c>
      <c r="B12" s="267">
        <v>121974.039077758</v>
      </c>
      <c r="C12" s="267">
        <v>3261.5</v>
      </c>
      <c r="D12" s="268">
        <v>24.728374481201101</v>
      </c>
      <c r="E12" s="21">
        <v>210</v>
      </c>
      <c r="F12" s="55">
        <v>158548.44093322699</v>
      </c>
      <c r="G12" s="55">
        <v>1820.16662597656</v>
      </c>
      <c r="H12" s="270">
        <v>25.646217346191399</v>
      </c>
      <c r="I12" s="18">
        <v>210</v>
      </c>
      <c r="J12" s="215">
        <v>189092.369079589</v>
      </c>
      <c r="K12" s="215">
        <v>1004.33331298828</v>
      </c>
      <c r="L12" s="280">
        <v>23.6193962097168</v>
      </c>
    </row>
    <row r="13" spans="1:19" ht="15" x14ac:dyDescent="0.25">
      <c r="A13" s="14">
        <v>240</v>
      </c>
      <c r="B13" s="267">
        <v>121852.17857360801</v>
      </c>
      <c r="C13" s="267">
        <v>3472.16674804687</v>
      </c>
      <c r="D13" s="268">
        <v>24.7461833953857</v>
      </c>
      <c r="E13" s="21">
        <v>240</v>
      </c>
      <c r="F13" s="55">
        <v>158548.44093322699</v>
      </c>
      <c r="G13" s="55">
        <v>1823.16662597656</v>
      </c>
      <c r="H13" s="270">
        <v>25.718315124511701</v>
      </c>
      <c r="I13" s="18">
        <v>240</v>
      </c>
      <c r="J13" s="215">
        <v>189072.99041748</v>
      </c>
      <c r="K13" s="215">
        <v>1030</v>
      </c>
      <c r="L13" s="280">
        <v>23.632266998291001</v>
      </c>
    </row>
    <row r="14" spans="1:19" ht="15" x14ac:dyDescent="0.25">
      <c r="A14" s="14"/>
      <c r="B14" s="267">
        <v>121625.85258483799</v>
      </c>
      <c r="C14" s="267">
        <v>3741.83325195312</v>
      </c>
      <c r="D14" s="269">
        <v>24.765609741210898</v>
      </c>
      <c r="E14" s="34"/>
      <c r="F14" s="54"/>
      <c r="G14" s="54"/>
      <c r="H14" s="15"/>
      <c r="I14" s="35"/>
      <c r="J14" s="54"/>
      <c r="K14" s="54"/>
      <c r="L14" s="10"/>
    </row>
    <row r="15" spans="1:19" ht="15" x14ac:dyDescent="0.25">
      <c r="A15" s="19" t="s">
        <v>16</v>
      </c>
      <c r="B15" s="201" t="s">
        <v>17</v>
      </c>
      <c r="C15" s="201" t="s">
        <v>18</v>
      </c>
      <c r="D15" s="199" t="s">
        <v>20</v>
      </c>
      <c r="E15" s="36" t="s">
        <v>16</v>
      </c>
      <c r="F15" s="37" t="s">
        <v>17</v>
      </c>
      <c r="G15" s="37" t="s">
        <v>18</v>
      </c>
      <c r="H15" s="16" t="s">
        <v>20</v>
      </c>
      <c r="I15" s="38" t="s">
        <v>16</v>
      </c>
      <c r="J15" s="39" t="s">
        <v>17</v>
      </c>
      <c r="K15" s="39" t="s">
        <v>18</v>
      </c>
      <c r="L15" s="40" t="s">
        <v>20</v>
      </c>
    </row>
    <row r="16" spans="1:19" ht="21" x14ac:dyDescent="0.35">
      <c r="A16" s="316" t="s">
        <v>47</v>
      </c>
      <c r="B16" s="316"/>
      <c r="C16" s="316"/>
      <c r="D16" s="317"/>
      <c r="E16" s="342" t="s">
        <v>62</v>
      </c>
      <c r="F16" s="343"/>
      <c r="G16" s="343"/>
      <c r="H16" s="344"/>
      <c r="I16" s="330" t="s">
        <v>66</v>
      </c>
      <c r="J16" s="331"/>
      <c r="K16" s="331"/>
      <c r="L16" s="332"/>
    </row>
    <row r="17" spans="1:18" ht="15" x14ac:dyDescent="0.25">
      <c r="A17" s="20">
        <v>0</v>
      </c>
      <c r="B17" s="55">
        <v>121538.801193237</v>
      </c>
      <c r="C17" s="55">
        <v>3933.16674804687</v>
      </c>
      <c r="D17" s="214">
        <v>24.603773117065401</v>
      </c>
      <c r="E17" s="22">
        <v>0</v>
      </c>
      <c r="F17" s="55">
        <v>158548.44093322699</v>
      </c>
      <c r="G17" s="55">
        <v>1828.83337402343</v>
      </c>
      <c r="H17" s="271">
        <v>25.870529174804599</v>
      </c>
      <c r="I17" s="28">
        <v>0</v>
      </c>
      <c r="J17" s="55">
        <v>188801.80358886701</v>
      </c>
      <c r="K17" s="215">
        <v>1166</v>
      </c>
      <c r="L17" s="281">
        <v>23.7031230926513</v>
      </c>
    </row>
    <row r="18" spans="1:18" ht="15" x14ac:dyDescent="0.25">
      <c r="A18" s="20">
        <v>30</v>
      </c>
      <c r="B18" s="55">
        <v>121486.57798767</v>
      </c>
      <c r="C18" s="55">
        <v>4110.16650390625</v>
      </c>
      <c r="D18" s="214">
        <v>24.6312751770019</v>
      </c>
      <c r="E18" s="22">
        <v>30</v>
      </c>
      <c r="F18" s="55">
        <v>158548.44093322699</v>
      </c>
      <c r="G18" s="55">
        <v>1839.5</v>
      </c>
      <c r="H18" s="271">
        <v>25.7877502441406</v>
      </c>
      <c r="I18" s="28">
        <v>30</v>
      </c>
      <c r="J18" s="55">
        <v>188743.70574951099</v>
      </c>
      <c r="K18" s="215">
        <v>1184.33337402343</v>
      </c>
      <c r="L18" s="281">
        <v>23.714389801025298</v>
      </c>
    </row>
    <row r="19" spans="1:18" ht="15" x14ac:dyDescent="0.25">
      <c r="A19" s="20">
        <v>60</v>
      </c>
      <c r="B19" s="55">
        <v>121416.940689086</v>
      </c>
      <c r="C19" s="55">
        <v>4282.16650390625</v>
      </c>
      <c r="D19" s="214">
        <v>24.645835876464801</v>
      </c>
      <c r="E19" s="22">
        <v>60</v>
      </c>
      <c r="F19" s="55">
        <v>158548.44093322699</v>
      </c>
      <c r="G19" s="55">
        <v>1848.16662597656</v>
      </c>
      <c r="H19" s="272">
        <v>25.955978393554599</v>
      </c>
      <c r="I19" s="28">
        <v>60</v>
      </c>
      <c r="J19" s="55">
        <v>188724.32708740199</v>
      </c>
      <c r="K19" s="215">
        <v>1211.66662597656</v>
      </c>
      <c r="L19" s="281">
        <v>23.730510711669901</v>
      </c>
    </row>
    <row r="20" spans="1:18" ht="13.5" customHeight="1" x14ac:dyDescent="0.25">
      <c r="A20" s="20">
        <v>90</v>
      </c>
      <c r="B20" s="55">
        <v>121364.69841003401</v>
      </c>
      <c r="C20" s="55">
        <v>4444.83349609375</v>
      </c>
      <c r="D20" s="214">
        <v>24.668491363525298</v>
      </c>
      <c r="E20" s="22">
        <v>90</v>
      </c>
      <c r="F20" s="55">
        <v>158548.44093322699</v>
      </c>
      <c r="G20" s="55">
        <v>1858.5</v>
      </c>
      <c r="H20" s="273">
        <v>25.89990234375</v>
      </c>
      <c r="I20" s="28">
        <v>90</v>
      </c>
      <c r="J20" s="55">
        <v>188685.56976318301</v>
      </c>
      <c r="K20" s="215">
        <v>1238.66662597656</v>
      </c>
      <c r="L20" s="281">
        <v>23.7482185363769</v>
      </c>
    </row>
    <row r="21" spans="1:18" ht="15" x14ac:dyDescent="0.25">
      <c r="A21" s="20">
        <v>120</v>
      </c>
      <c r="B21" s="55">
        <v>121260.251998901</v>
      </c>
      <c r="C21" s="55">
        <v>4614.5</v>
      </c>
      <c r="D21" s="214">
        <v>24.684673309326101</v>
      </c>
      <c r="E21" s="22">
        <v>120</v>
      </c>
      <c r="F21" s="55">
        <v>158548.44093322699</v>
      </c>
      <c r="G21" s="55">
        <v>1870.5</v>
      </c>
      <c r="H21" s="273">
        <v>26.025405883788999</v>
      </c>
      <c r="I21" s="28">
        <v>120</v>
      </c>
      <c r="J21" s="55">
        <v>188646.85058593701</v>
      </c>
      <c r="K21" s="215">
        <v>1268</v>
      </c>
      <c r="L21" s="281">
        <v>23.757879257202099</v>
      </c>
    </row>
    <row r="22" spans="1:18" ht="15" x14ac:dyDescent="0.25">
      <c r="A22" s="20">
        <v>150</v>
      </c>
      <c r="B22" s="55">
        <v>121120.97740173301</v>
      </c>
      <c r="C22" s="55">
        <v>4768.83349609375</v>
      </c>
      <c r="D22" s="214">
        <v>24.694383621215799</v>
      </c>
      <c r="E22" s="22">
        <v>150</v>
      </c>
      <c r="F22" s="55">
        <v>158548.44093322699</v>
      </c>
      <c r="G22" s="55">
        <v>1874.5</v>
      </c>
      <c r="H22" s="273">
        <v>26.0120544433593</v>
      </c>
      <c r="I22" s="28">
        <v>150</v>
      </c>
      <c r="J22" s="55">
        <v>188588.714599609</v>
      </c>
      <c r="K22" s="215">
        <v>1313</v>
      </c>
      <c r="L22" s="281">
        <v>23.767564773559499</v>
      </c>
      <c r="R22" s="24"/>
    </row>
    <row r="23" spans="1:18" ht="15" x14ac:dyDescent="0.25">
      <c r="A23" s="20">
        <v>180</v>
      </c>
      <c r="B23" s="55">
        <v>120999.11689758299</v>
      </c>
      <c r="C23" s="55">
        <v>4928.16650390625</v>
      </c>
      <c r="D23" s="214">
        <v>24.7105693817138</v>
      </c>
      <c r="E23" s="22">
        <v>180</v>
      </c>
      <c r="F23" s="55">
        <v>158548.44093322699</v>
      </c>
      <c r="G23" s="55">
        <v>1877.16662597656</v>
      </c>
      <c r="H23" s="273">
        <v>26.0547790527343</v>
      </c>
      <c r="I23" s="28">
        <v>180</v>
      </c>
      <c r="J23" s="55">
        <v>188530.616760253</v>
      </c>
      <c r="K23" s="215">
        <v>1348.33337402343</v>
      </c>
      <c r="L23" s="281">
        <v>23.774003982543899</v>
      </c>
      <c r="O23" s="25"/>
      <c r="P23" s="25"/>
      <c r="Q23" s="25"/>
      <c r="R23" s="25"/>
    </row>
    <row r="24" spans="1:18" ht="13.5" customHeight="1" x14ac:dyDescent="0.35">
      <c r="A24" s="20">
        <v>210</v>
      </c>
      <c r="B24" s="55">
        <v>120946.87461853</v>
      </c>
      <c r="C24" s="55">
        <v>5104.16650390625</v>
      </c>
      <c r="D24" s="214">
        <v>24.728374481201101</v>
      </c>
      <c r="E24" s="22">
        <v>210</v>
      </c>
      <c r="F24" s="55">
        <v>158548.44093322699</v>
      </c>
      <c r="G24" s="55">
        <v>1883.5</v>
      </c>
      <c r="H24" s="273">
        <v>26.110855102538999</v>
      </c>
      <c r="I24" s="28">
        <v>210</v>
      </c>
      <c r="J24" s="55">
        <v>188511.23809814401</v>
      </c>
      <c r="K24" s="215">
        <v>1377.66662597656</v>
      </c>
      <c r="L24" s="281">
        <v>23.782056808471602</v>
      </c>
      <c r="O24" s="27"/>
      <c r="P24" s="25"/>
      <c r="Q24" s="25"/>
    </row>
    <row r="25" spans="1:18" ht="15" x14ac:dyDescent="0.25">
      <c r="A25" s="20">
        <v>240</v>
      </c>
      <c r="B25" s="55">
        <v>120825.014114379</v>
      </c>
      <c r="C25" s="55">
        <v>5302.16650390625</v>
      </c>
      <c r="D25" s="214">
        <v>24.7461833953857</v>
      </c>
      <c r="E25" s="22">
        <v>240</v>
      </c>
      <c r="F25" s="55">
        <v>158548.44093322699</v>
      </c>
      <c r="G25" s="55">
        <v>1891.83337402343</v>
      </c>
      <c r="H25" s="273">
        <v>26.068130493163999</v>
      </c>
      <c r="I25" s="28">
        <v>240</v>
      </c>
      <c r="J25" s="55">
        <v>188453.140258789</v>
      </c>
      <c r="K25" s="215">
        <v>1402</v>
      </c>
      <c r="L25" s="281">
        <v>23.796546936035099</v>
      </c>
      <c r="O25" s="25"/>
      <c r="P25" s="26"/>
      <c r="Q25" s="26"/>
    </row>
    <row r="26" spans="1:18" ht="15.75" thickBot="1" x14ac:dyDescent="0.3">
      <c r="A26" s="248"/>
      <c r="B26" s="249"/>
      <c r="C26" s="249"/>
      <c r="D26" s="250"/>
      <c r="E26" s="251"/>
      <c r="F26" s="252"/>
      <c r="G26" s="252"/>
      <c r="H26" s="253"/>
      <c r="I26" s="254"/>
      <c r="J26" s="252"/>
      <c r="K26" s="252"/>
      <c r="L26" s="255"/>
      <c r="O26" s="25"/>
      <c r="P26" s="26"/>
      <c r="Q26" s="26"/>
    </row>
    <row r="27" spans="1:18" ht="24" thickBot="1" x14ac:dyDescent="0.4">
      <c r="A27" s="6" t="s">
        <v>53</v>
      </c>
      <c r="B27" s="6"/>
      <c r="C27" s="247">
        <v>0.107</v>
      </c>
      <c r="D27" s="6"/>
      <c r="E27" s="6" t="s">
        <v>54</v>
      </c>
      <c r="G27" s="247">
        <v>4.8000000000000001E-2</v>
      </c>
      <c r="H27" s="8"/>
      <c r="I27" s="6" t="s">
        <v>55</v>
      </c>
      <c r="K27" s="247">
        <v>2.2999999999999998</v>
      </c>
      <c r="L27" s="8"/>
      <c r="O27" s="25"/>
      <c r="P27" s="26"/>
      <c r="Q27" s="26"/>
    </row>
    <row r="28" spans="1:18" ht="15" x14ac:dyDescent="0.25">
      <c r="A28" s="202" t="s">
        <v>16</v>
      </c>
      <c r="B28" s="203" t="s">
        <v>17</v>
      </c>
      <c r="C28" s="203" t="s">
        <v>18</v>
      </c>
      <c r="D28" s="204" t="s">
        <v>20</v>
      </c>
      <c r="E28" s="133" t="s">
        <v>16</v>
      </c>
      <c r="F28" s="134" t="s">
        <v>17</v>
      </c>
      <c r="G28" s="134" t="s">
        <v>18</v>
      </c>
      <c r="H28" s="135" t="s">
        <v>20</v>
      </c>
      <c r="I28" s="136" t="s">
        <v>16</v>
      </c>
      <c r="J28" s="137" t="s">
        <v>17</v>
      </c>
      <c r="K28" s="137" t="s">
        <v>18</v>
      </c>
      <c r="L28" s="138" t="s">
        <v>20</v>
      </c>
      <c r="O28" s="25"/>
      <c r="P28" s="26"/>
      <c r="Q28" s="26"/>
    </row>
    <row r="29" spans="1:18" ht="21" x14ac:dyDescent="0.35">
      <c r="A29" s="318" t="s">
        <v>48</v>
      </c>
      <c r="B29" s="319"/>
      <c r="C29" s="319"/>
      <c r="D29" s="320"/>
      <c r="E29" s="339" t="s">
        <v>63</v>
      </c>
      <c r="F29" s="340"/>
      <c r="G29" s="340"/>
      <c r="H29" s="341"/>
      <c r="I29" s="333" t="s">
        <v>67</v>
      </c>
      <c r="J29" s="334"/>
      <c r="K29" s="334"/>
      <c r="L29" s="335"/>
      <c r="O29" s="25"/>
      <c r="P29" s="26"/>
      <c r="Q29" s="26"/>
    </row>
    <row r="30" spans="1:18" ht="15" x14ac:dyDescent="0.25">
      <c r="A30" s="139">
        <v>0</v>
      </c>
      <c r="B30" s="55">
        <v>185742.759704589</v>
      </c>
      <c r="C30" s="55">
        <v>1054.33337402343</v>
      </c>
      <c r="D30" s="206">
        <v>23.980323791503899</v>
      </c>
      <c r="E30" s="140">
        <v>0</v>
      </c>
      <c r="F30" s="55">
        <v>161377.296447753</v>
      </c>
      <c r="G30" s="55">
        <v>1666.83337402343</v>
      </c>
      <c r="H30" s="274">
        <v>25.194931030273398</v>
      </c>
      <c r="I30" s="141">
        <v>0</v>
      </c>
      <c r="J30" s="215">
        <v>173463.00125122</v>
      </c>
      <c r="K30" s="215">
        <v>791.33331298828102</v>
      </c>
      <c r="L30" s="282">
        <v>23.347497940063398</v>
      </c>
      <c r="O30" s="25"/>
      <c r="P30" s="26"/>
      <c r="Q30" s="26"/>
    </row>
    <row r="31" spans="1:18" ht="15" x14ac:dyDescent="0.25">
      <c r="A31" s="139">
        <v>30</v>
      </c>
      <c r="B31" s="55">
        <v>185290.81344604399</v>
      </c>
      <c r="C31" s="55">
        <v>1359.66662597656</v>
      </c>
      <c r="D31" s="206">
        <v>23.996444702148398</v>
      </c>
      <c r="E31" s="140">
        <v>30</v>
      </c>
      <c r="F31" s="55">
        <v>161284.82818603501</v>
      </c>
      <c r="G31" s="55">
        <v>1684.5</v>
      </c>
      <c r="H31" s="274">
        <v>25.280387878417901</v>
      </c>
      <c r="I31" s="141">
        <v>30</v>
      </c>
      <c r="J31" s="215">
        <v>173249.397277832</v>
      </c>
      <c r="K31" s="215">
        <v>822.33331298828102</v>
      </c>
      <c r="L31" s="282">
        <v>23.381258010864201</v>
      </c>
      <c r="O31" s="25"/>
      <c r="P31" s="26"/>
      <c r="Q31" s="26"/>
    </row>
    <row r="32" spans="1:18" ht="15" x14ac:dyDescent="0.25">
      <c r="A32" s="139">
        <v>60</v>
      </c>
      <c r="B32" s="55">
        <v>185030.05981445301</v>
      </c>
      <c r="C32" s="55">
        <v>1603.33337402343</v>
      </c>
      <c r="D32" s="207">
        <v>24.015790939331001</v>
      </c>
      <c r="E32" s="140">
        <v>60</v>
      </c>
      <c r="F32" s="55">
        <v>161229.362487793</v>
      </c>
      <c r="G32" s="55">
        <v>1693.16662597656</v>
      </c>
      <c r="H32" s="275">
        <v>25.2243041992187</v>
      </c>
      <c r="I32" s="141">
        <v>60</v>
      </c>
      <c r="J32" s="215">
        <v>173210.544586181</v>
      </c>
      <c r="K32" s="215">
        <v>859</v>
      </c>
      <c r="L32" s="282">
        <v>23.4134197235107</v>
      </c>
      <c r="O32" s="25"/>
      <c r="P32" s="26"/>
      <c r="Q32" s="26"/>
    </row>
    <row r="33" spans="1:18" ht="15.75" customHeight="1" x14ac:dyDescent="0.25">
      <c r="A33" s="139">
        <v>90</v>
      </c>
      <c r="B33" s="55">
        <v>184821.47216796799</v>
      </c>
      <c r="C33" s="55">
        <v>1817.66662597656</v>
      </c>
      <c r="D33" s="208">
        <v>24.052904129028299</v>
      </c>
      <c r="E33" s="140">
        <v>90</v>
      </c>
      <c r="F33" s="55">
        <v>161210.89935302699</v>
      </c>
      <c r="G33" s="55">
        <v>1701.5</v>
      </c>
      <c r="H33" s="276">
        <v>25.293739318847599</v>
      </c>
      <c r="I33" s="141">
        <v>90</v>
      </c>
      <c r="J33" s="215">
        <v>173191.127777099</v>
      </c>
      <c r="K33" s="215">
        <v>892</v>
      </c>
      <c r="L33" s="282">
        <v>23.4327278137207</v>
      </c>
      <c r="O33" s="25"/>
      <c r="P33" s="26"/>
      <c r="Q33" s="26"/>
    </row>
    <row r="34" spans="1:18" ht="15" x14ac:dyDescent="0.25">
      <c r="A34" s="139">
        <v>120</v>
      </c>
      <c r="B34" s="55">
        <v>184717.17834472601</v>
      </c>
      <c r="C34" s="55">
        <v>2018.66662597656</v>
      </c>
      <c r="D34" s="208">
        <v>24.070644378662099</v>
      </c>
      <c r="E34" s="140">
        <v>120</v>
      </c>
      <c r="F34" s="55">
        <v>161173.89678955</v>
      </c>
      <c r="G34" s="55">
        <v>1705.5</v>
      </c>
      <c r="H34" s="276">
        <v>25.293739318847599</v>
      </c>
      <c r="I34" s="141">
        <v>120</v>
      </c>
      <c r="J34" s="215">
        <v>173171.710968017</v>
      </c>
      <c r="K34" s="215">
        <v>924.66668701171795</v>
      </c>
      <c r="L34" s="282">
        <v>23.456861495971602</v>
      </c>
      <c r="O34" s="25"/>
      <c r="P34" s="26"/>
      <c r="Q34" s="26"/>
    </row>
    <row r="35" spans="1:18" ht="15" x14ac:dyDescent="0.25">
      <c r="A35" s="139">
        <v>150</v>
      </c>
      <c r="B35" s="55">
        <v>184525.96664428699</v>
      </c>
      <c r="C35" s="55">
        <v>2296.66674804687</v>
      </c>
      <c r="D35" s="208">
        <v>24.0948390960693</v>
      </c>
      <c r="E35" s="140">
        <v>150</v>
      </c>
      <c r="F35" s="55">
        <v>161155.43365478501</v>
      </c>
      <c r="G35" s="55">
        <v>1713.16662597656</v>
      </c>
      <c r="H35" s="276">
        <v>25.448616027831999</v>
      </c>
      <c r="I35" s="141">
        <v>150</v>
      </c>
      <c r="J35" s="215">
        <v>173171.710968017</v>
      </c>
      <c r="K35" s="215">
        <v>959</v>
      </c>
      <c r="L35" s="282">
        <v>23.4874267578125</v>
      </c>
      <c r="O35" s="25"/>
      <c r="P35" s="26"/>
      <c r="Q35" s="26"/>
    </row>
    <row r="36" spans="1:18" ht="15" x14ac:dyDescent="0.25">
      <c r="A36" s="139">
        <v>180</v>
      </c>
      <c r="B36" s="55">
        <v>184386.90185546799</v>
      </c>
      <c r="C36" s="55">
        <v>2524.33325195312</v>
      </c>
      <c r="D36" s="208">
        <v>24.115808486938398</v>
      </c>
      <c r="E36" s="140">
        <v>180</v>
      </c>
      <c r="F36" s="55">
        <v>161118.43109130801</v>
      </c>
      <c r="G36" s="55">
        <v>1723.16662597656</v>
      </c>
      <c r="H36" s="276">
        <v>25.448616027831999</v>
      </c>
      <c r="I36" s="141">
        <v>180</v>
      </c>
      <c r="J36" s="215">
        <v>173171.710968017</v>
      </c>
      <c r="K36" s="215">
        <v>991.33331298828102</v>
      </c>
      <c r="L36" s="282">
        <v>23.513175964355401</v>
      </c>
      <c r="O36" s="25"/>
      <c r="P36" s="26"/>
      <c r="Q36" s="26"/>
    </row>
    <row r="37" spans="1:18" ht="15" x14ac:dyDescent="0.25">
      <c r="A37" s="139">
        <v>210</v>
      </c>
      <c r="B37" s="55">
        <v>184039.23034667899</v>
      </c>
      <c r="C37" s="55">
        <v>2756.66674804687</v>
      </c>
      <c r="D37" s="208">
        <v>24.154556274413999</v>
      </c>
      <c r="E37" s="140">
        <v>210</v>
      </c>
      <c r="F37" s="55">
        <v>161136.932373046</v>
      </c>
      <c r="G37" s="55">
        <v>1728.83337402343</v>
      </c>
      <c r="H37" s="276">
        <v>25.504692077636701</v>
      </c>
      <c r="I37" s="141">
        <v>210</v>
      </c>
      <c r="J37" s="215">
        <v>173191.127777099</v>
      </c>
      <c r="K37" s="215">
        <v>1032.33337402343</v>
      </c>
      <c r="L37" s="282">
        <v>23.529253005981399</v>
      </c>
      <c r="O37" s="25"/>
      <c r="P37" s="26"/>
      <c r="Q37" s="26"/>
    </row>
    <row r="38" spans="1:18" ht="15" x14ac:dyDescent="0.25">
      <c r="A38" s="139">
        <v>240</v>
      </c>
      <c r="B38" s="55">
        <v>183900.16555786101</v>
      </c>
      <c r="C38" s="55">
        <v>2979.33325195312</v>
      </c>
      <c r="D38" s="208">
        <v>24.178762435913001</v>
      </c>
      <c r="E38" s="140">
        <v>240</v>
      </c>
      <c r="F38" s="55">
        <v>161155.43365478501</v>
      </c>
      <c r="G38" s="55">
        <v>1725.16662597656</v>
      </c>
      <c r="H38" s="276">
        <v>25.504692077636701</v>
      </c>
      <c r="I38" s="141">
        <v>240</v>
      </c>
      <c r="J38" s="215">
        <v>173210.544586181</v>
      </c>
      <c r="K38" s="215">
        <v>1071</v>
      </c>
      <c r="L38" s="282">
        <v>23.5437507629394</v>
      </c>
      <c r="O38" s="25"/>
      <c r="P38" s="26"/>
      <c r="Q38" s="26"/>
    </row>
    <row r="39" spans="1:18" ht="15" x14ac:dyDescent="0.25">
      <c r="A39" s="142"/>
      <c r="B39" s="55"/>
      <c r="C39" s="55"/>
      <c r="D39" s="200"/>
      <c r="E39" s="43"/>
      <c r="F39" s="54"/>
      <c r="G39" s="54"/>
      <c r="H39" s="130"/>
      <c r="I39" s="41"/>
      <c r="J39" s="54"/>
      <c r="K39" s="54"/>
      <c r="L39" s="42"/>
      <c r="O39" s="25"/>
      <c r="P39" s="26"/>
      <c r="Q39" s="26"/>
    </row>
    <row r="40" spans="1:18" ht="15" x14ac:dyDescent="0.25">
      <c r="A40" s="242" t="s">
        <v>16</v>
      </c>
      <c r="B40" s="243" t="s">
        <v>17</v>
      </c>
      <c r="C40" s="243" t="s">
        <v>18</v>
      </c>
      <c r="D40" s="244" t="s">
        <v>20</v>
      </c>
      <c r="E40" s="143" t="s">
        <v>16</v>
      </c>
      <c r="F40" s="144" t="s">
        <v>17</v>
      </c>
      <c r="G40" s="144" t="s">
        <v>18</v>
      </c>
      <c r="H40" s="17" t="s">
        <v>20</v>
      </c>
      <c r="I40" s="145" t="s">
        <v>16</v>
      </c>
      <c r="J40" s="44" t="s">
        <v>17</v>
      </c>
      <c r="K40" s="44" t="s">
        <v>18</v>
      </c>
      <c r="L40" s="45" t="s">
        <v>20</v>
      </c>
      <c r="O40" s="25"/>
      <c r="P40" s="26"/>
      <c r="Q40" s="26"/>
    </row>
    <row r="41" spans="1:18" ht="21" x14ac:dyDescent="0.35">
      <c r="A41" s="321" t="s">
        <v>49</v>
      </c>
      <c r="B41" s="322"/>
      <c r="C41" s="322"/>
      <c r="D41" s="323"/>
      <c r="E41" s="324" t="s">
        <v>64</v>
      </c>
      <c r="F41" s="325"/>
      <c r="G41" s="325"/>
      <c r="H41" s="326"/>
      <c r="I41" s="336" t="s">
        <v>68</v>
      </c>
      <c r="J41" s="337"/>
      <c r="K41" s="337"/>
      <c r="L41" s="338"/>
      <c r="O41" s="25"/>
      <c r="P41" s="26"/>
      <c r="Q41" s="26"/>
    </row>
    <row r="42" spans="1:18" ht="15" x14ac:dyDescent="0.25">
      <c r="A42" s="245">
        <v>0</v>
      </c>
      <c r="B42" s="55">
        <v>185169.12460327099</v>
      </c>
      <c r="C42" s="55">
        <v>3021</v>
      </c>
      <c r="D42" s="209">
        <v>24.495397567748999</v>
      </c>
      <c r="E42" s="146">
        <v>0</v>
      </c>
      <c r="F42" s="55">
        <v>161284.82818603501</v>
      </c>
      <c r="G42" s="55">
        <v>1746.83337402343</v>
      </c>
      <c r="H42" s="277">
        <v>25.606163024902301</v>
      </c>
      <c r="I42" s="147">
        <v>0</v>
      </c>
      <c r="J42" s="55">
        <v>173307.64770507801</v>
      </c>
      <c r="K42" s="215">
        <v>1449.66662597656</v>
      </c>
      <c r="L42" s="45">
        <v>23.7643432617187</v>
      </c>
      <c r="O42" s="25"/>
      <c r="P42" s="26"/>
      <c r="Q42" s="26"/>
    </row>
    <row r="43" spans="1:18" ht="15" x14ac:dyDescent="0.25">
      <c r="A43" s="245">
        <v>30</v>
      </c>
      <c r="B43" s="55">
        <v>184786.701202392</v>
      </c>
      <c r="C43" s="55">
        <v>2781.33325195312</v>
      </c>
      <c r="D43" s="209">
        <v>24.518032073974599</v>
      </c>
      <c r="E43" s="146">
        <v>30</v>
      </c>
      <c r="F43" s="55">
        <v>161303.329467773</v>
      </c>
      <c r="G43" s="55">
        <v>1753.5</v>
      </c>
      <c r="H43" s="277">
        <v>25.662239074706999</v>
      </c>
      <c r="I43" s="147">
        <v>30</v>
      </c>
      <c r="J43" s="55">
        <v>173268.814086914</v>
      </c>
      <c r="K43" s="215">
        <v>1480</v>
      </c>
      <c r="L43" s="45">
        <v>23.778835296630799</v>
      </c>
      <c r="O43" s="24"/>
      <c r="P43" s="24"/>
      <c r="Q43" s="24"/>
      <c r="R43" s="24"/>
    </row>
    <row r="44" spans="1:18" ht="15" x14ac:dyDescent="0.25">
      <c r="A44" s="245">
        <v>60</v>
      </c>
      <c r="B44" s="55">
        <v>184647.63641357399</v>
      </c>
      <c r="C44" s="55">
        <v>2881</v>
      </c>
      <c r="D44" s="210">
        <v>24.566570281982401</v>
      </c>
      <c r="E44" s="146">
        <v>60</v>
      </c>
      <c r="F44" s="55">
        <v>161229.362487793</v>
      </c>
      <c r="G44" s="55">
        <v>1760.16662597656</v>
      </c>
      <c r="H44" s="278">
        <v>25.536735534667901</v>
      </c>
      <c r="I44" s="147">
        <v>60</v>
      </c>
      <c r="J44" s="55">
        <v>173249.397277832</v>
      </c>
      <c r="K44" s="215">
        <v>1514.33337402343</v>
      </c>
      <c r="L44" s="45">
        <v>23.796546936035099</v>
      </c>
      <c r="O44" s="25"/>
      <c r="P44" s="25"/>
      <c r="Q44" s="25"/>
      <c r="R44" s="25"/>
    </row>
    <row r="45" spans="1:18" ht="15.75" customHeight="1" x14ac:dyDescent="0.35">
      <c r="A45" s="245">
        <v>90</v>
      </c>
      <c r="B45" s="55">
        <v>184491.19567871001</v>
      </c>
      <c r="C45" s="55">
        <v>3079</v>
      </c>
      <c r="D45" s="211">
        <v>24.600538253784102</v>
      </c>
      <c r="E45" s="146">
        <v>90</v>
      </c>
      <c r="F45" s="55">
        <v>161210.89935302699</v>
      </c>
      <c r="G45" s="55">
        <v>1765.5</v>
      </c>
      <c r="H45" s="279">
        <v>25.7610473632812</v>
      </c>
      <c r="I45" s="147">
        <v>90</v>
      </c>
      <c r="J45" s="55">
        <v>173229.98046875</v>
      </c>
      <c r="K45" s="215">
        <v>1543</v>
      </c>
      <c r="L45" s="45">
        <v>23.811040878295898</v>
      </c>
      <c r="O45" s="27"/>
      <c r="P45" s="25"/>
      <c r="Q45" s="25"/>
      <c r="R45" s="24"/>
    </row>
    <row r="46" spans="1:18" ht="15" x14ac:dyDescent="0.25">
      <c r="A46" s="245">
        <v>120</v>
      </c>
      <c r="B46" s="55">
        <v>184369.50683593701</v>
      </c>
      <c r="C46" s="55">
        <v>3272.33325195312</v>
      </c>
      <c r="D46" s="211">
        <v>24.624803543090799</v>
      </c>
      <c r="E46" s="146">
        <v>120</v>
      </c>
      <c r="F46" s="55">
        <v>161266.36505126901</v>
      </c>
      <c r="G46" s="55">
        <v>1773.5</v>
      </c>
      <c r="H46" s="279">
        <v>25.731666564941399</v>
      </c>
      <c r="I46" s="147">
        <v>120</v>
      </c>
      <c r="J46" s="55">
        <v>173210.544586181</v>
      </c>
      <c r="K46" s="215">
        <v>1563.33337402343</v>
      </c>
      <c r="L46" s="45">
        <v>23.827173233032202</v>
      </c>
      <c r="O46" s="25"/>
      <c r="P46" s="26"/>
      <c r="Q46" s="26"/>
    </row>
    <row r="47" spans="1:18" ht="15" x14ac:dyDescent="0.25">
      <c r="A47" s="245">
        <v>150</v>
      </c>
      <c r="B47" s="55">
        <v>184074.00131225499</v>
      </c>
      <c r="C47" s="55">
        <v>3453.66674804687</v>
      </c>
      <c r="D47" s="211">
        <v>24.6587810516357</v>
      </c>
      <c r="E47" s="146">
        <v>150</v>
      </c>
      <c r="F47" s="55">
        <v>161266.36505126901</v>
      </c>
      <c r="G47" s="55">
        <v>1780.16662597656</v>
      </c>
      <c r="H47" s="279">
        <v>25.774398803710898</v>
      </c>
      <c r="I47" s="147">
        <v>150</v>
      </c>
      <c r="J47" s="55">
        <v>173191.127777099</v>
      </c>
      <c r="K47" s="215">
        <v>1587.33337402343</v>
      </c>
      <c r="L47" s="45">
        <v>23.836837768554599</v>
      </c>
      <c r="O47" s="25"/>
      <c r="P47" s="26"/>
      <c r="Q47" s="26"/>
    </row>
    <row r="48" spans="1:18" ht="15" x14ac:dyDescent="0.25">
      <c r="A48" s="245">
        <v>180</v>
      </c>
      <c r="B48" s="55">
        <v>183952.33154296799</v>
      </c>
      <c r="C48" s="55">
        <v>3604.66674804687</v>
      </c>
      <c r="D48" s="211">
        <v>24.6814365386962</v>
      </c>
      <c r="E48" s="146">
        <v>180</v>
      </c>
      <c r="F48" s="55">
        <v>161266.36505126901</v>
      </c>
      <c r="G48" s="55">
        <v>1787.16662597656</v>
      </c>
      <c r="H48" s="279">
        <v>25.747688293456999</v>
      </c>
      <c r="I48" s="147">
        <v>180</v>
      </c>
      <c r="J48" s="55">
        <v>173171.710968017</v>
      </c>
      <c r="K48" s="215">
        <v>1613.33337402343</v>
      </c>
      <c r="L48" s="45">
        <v>23.844890594482401</v>
      </c>
      <c r="O48" s="25"/>
      <c r="P48" s="26"/>
      <c r="Q48" s="26"/>
    </row>
    <row r="49" spans="1:29" ht="15" x14ac:dyDescent="0.25">
      <c r="A49" s="245">
        <v>210</v>
      </c>
      <c r="B49" s="55">
        <v>183848.01864624</v>
      </c>
      <c r="C49" s="55">
        <v>3763.66674804687</v>
      </c>
      <c r="D49" s="211">
        <v>24.6976222991943</v>
      </c>
      <c r="E49" s="146">
        <v>210</v>
      </c>
      <c r="F49" s="55">
        <v>161266.36505126901</v>
      </c>
      <c r="G49" s="55">
        <v>1793.5</v>
      </c>
      <c r="H49" s="279">
        <v>25.859848022460898</v>
      </c>
      <c r="I49" s="147">
        <v>210</v>
      </c>
      <c r="J49" s="55">
        <v>173132.87734985299</v>
      </c>
      <c r="K49" s="215">
        <v>1637</v>
      </c>
      <c r="L49" s="45">
        <v>23.852943420410099</v>
      </c>
      <c r="O49" s="25"/>
      <c r="P49" s="26"/>
      <c r="Q49" s="26"/>
    </row>
    <row r="50" spans="1:29" ht="15" x14ac:dyDescent="0.25">
      <c r="A50" s="245">
        <v>240</v>
      </c>
      <c r="B50" s="55">
        <v>183708.953857421</v>
      </c>
      <c r="C50" s="55">
        <v>3962.66674804687</v>
      </c>
      <c r="D50" s="211">
        <v>24.7089519500732</v>
      </c>
      <c r="E50" s="146">
        <v>240</v>
      </c>
      <c r="F50" s="55">
        <v>161266.36505126901</v>
      </c>
      <c r="G50" s="55">
        <v>1800.16662597656</v>
      </c>
      <c r="H50" s="279">
        <v>25.817123413085898</v>
      </c>
      <c r="I50" s="147">
        <v>240</v>
      </c>
      <c r="J50" s="55">
        <v>173132.87734985299</v>
      </c>
      <c r="K50" s="215">
        <v>1658.66662597656</v>
      </c>
      <c r="L50" s="45">
        <v>23.867467880248999</v>
      </c>
      <c r="O50" s="25"/>
      <c r="P50" s="26"/>
    </row>
    <row r="51" spans="1:29" ht="15" x14ac:dyDescent="0.25">
      <c r="A51" s="148"/>
      <c r="B51" s="54"/>
      <c r="C51" s="54"/>
      <c r="D51" s="11"/>
      <c r="E51" s="46"/>
      <c r="F51" s="54"/>
      <c r="G51" s="54"/>
      <c r="H51" s="131"/>
      <c r="I51" s="44"/>
      <c r="J51" s="54"/>
      <c r="K51" s="54"/>
      <c r="L51" s="45"/>
      <c r="O51" s="25"/>
      <c r="P51" s="26"/>
    </row>
    <row r="52" spans="1:29" ht="15.75" thickBot="1" x14ac:dyDescent="0.3">
      <c r="A52" s="149"/>
      <c r="B52" s="47"/>
      <c r="C52" s="47"/>
      <c r="D52" s="23"/>
      <c r="E52" s="48"/>
      <c r="F52" s="48"/>
      <c r="G52" s="48"/>
      <c r="H52" s="132"/>
      <c r="I52" s="49"/>
      <c r="J52" s="49"/>
      <c r="K52" s="29"/>
      <c r="L52" s="50"/>
      <c r="O52" s="25"/>
      <c r="P52" s="26"/>
      <c r="Q52" s="26"/>
      <c r="V52" s="1"/>
      <c r="W52" s="1"/>
      <c r="X52" s="1"/>
      <c r="Y52" s="1"/>
      <c r="Z52" s="1"/>
      <c r="AA52" s="1"/>
      <c r="AB52" s="8"/>
      <c r="AC52" s="1"/>
    </row>
    <row r="53" spans="1:29" ht="15" x14ac:dyDescent="0.25">
      <c r="A53" s="25"/>
      <c r="B53" s="26"/>
      <c r="C53" s="26"/>
      <c r="H53" s="25"/>
      <c r="O53" s="25"/>
      <c r="P53" s="26"/>
      <c r="Q53" s="26"/>
      <c r="V53" s="1"/>
      <c r="W53" s="1"/>
      <c r="X53" s="1"/>
      <c r="Y53" s="1"/>
      <c r="Z53" s="1"/>
      <c r="AA53" s="1"/>
      <c r="AB53" s="8"/>
      <c r="AC53" s="1"/>
    </row>
    <row r="54" spans="1:29" ht="15" x14ac:dyDescent="0.25">
      <c r="A54" s="25"/>
      <c r="B54" s="26"/>
      <c r="C54" s="26"/>
      <c r="H54" s="25"/>
      <c r="O54" s="25"/>
      <c r="P54" s="26"/>
      <c r="Q54" s="26"/>
      <c r="V54" s="1"/>
      <c r="W54" s="1"/>
      <c r="X54" s="1"/>
      <c r="Y54" s="1"/>
      <c r="Z54" s="1"/>
      <c r="AA54" s="1"/>
      <c r="AB54" s="8"/>
      <c r="AC54" s="1"/>
    </row>
    <row r="55" spans="1:29" ht="15" x14ac:dyDescent="0.25">
      <c r="A55" s="25"/>
      <c r="B55" s="26"/>
      <c r="C55" s="26"/>
      <c r="H55" s="25"/>
      <c r="O55" s="25"/>
      <c r="P55" s="26"/>
      <c r="Q55" s="26"/>
      <c r="V55" s="1"/>
      <c r="W55" s="1"/>
      <c r="X55" s="1"/>
      <c r="Y55" s="1"/>
      <c r="Z55" s="1"/>
      <c r="AA55" s="1"/>
      <c r="AB55" s="8"/>
      <c r="AC55" s="1"/>
    </row>
    <row r="56" spans="1:29" ht="15" x14ac:dyDescent="0.25">
      <c r="A56" s="25"/>
      <c r="B56" s="26"/>
      <c r="C56" s="26"/>
      <c r="H56" s="25"/>
      <c r="O56" s="25"/>
      <c r="P56" s="26"/>
      <c r="Q56" s="26"/>
      <c r="V56" s="1"/>
      <c r="W56" s="1"/>
      <c r="X56" s="1"/>
      <c r="Y56" s="1"/>
      <c r="Z56" s="1"/>
      <c r="AA56" s="1"/>
      <c r="AB56" s="8"/>
      <c r="AC56" s="1"/>
    </row>
    <row r="57" spans="1:29" ht="15" x14ac:dyDescent="0.25">
      <c r="A57" s="25"/>
      <c r="B57" s="26"/>
      <c r="C57" s="26"/>
      <c r="H57" s="25"/>
      <c r="O57" s="25"/>
      <c r="P57" s="26"/>
      <c r="Q57" s="26"/>
      <c r="V57" s="1"/>
      <c r="W57" s="1"/>
      <c r="X57" s="1"/>
      <c r="Y57" s="1"/>
      <c r="Z57" s="1"/>
      <c r="AA57" s="1"/>
      <c r="AB57" s="8"/>
      <c r="AC57" s="1"/>
    </row>
    <row r="58" spans="1:29" ht="15" x14ac:dyDescent="0.25">
      <c r="A58" s="25"/>
      <c r="B58" s="26"/>
      <c r="C58" s="26"/>
      <c r="H58" s="25"/>
      <c r="O58" s="25"/>
      <c r="P58" s="26"/>
      <c r="Q58" s="26"/>
      <c r="V58" s="1"/>
      <c r="W58" s="1"/>
      <c r="X58" s="1"/>
      <c r="Y58" s="1"/>
      <c r="Z58" s="1"/>
      <c r="AA58" s="1"/>
      <c r="AB58" s="8"/>
      <c r="AC58" s="1"/>
    </row>
    <row r="59" spans="1:29" ht="15" x14ac:dyDescent="0.25">
      <c r="A59" s="25"/>
      <c r="B59" s="26"/>
      <c r="C59" s="26"/>
      <c r="H59" s="25"/>
      <c r="O59" s="25"/>
      <c r="P59" s="26"/>
      <c r="Q59" s="26"/>
      <c r="V59" s="1"/>
      <c r="W59" s="1"/>
      <c r="X59" s="1"/>
      <c r="Y59" s="1"/>
      <c r="Z59" s="1"/>
      <c r="AA59" s="1"/>
      <c r="AB59" s="8"/>
      <c r="AC59" s="1"/>
    </row>
    <row r="60" spans="1:29" ht="15" x14ac:dyDescent="0.25">
      <c r="A60" s="25"/>
      <c r="B60" s="26"/>
      <c r="C60" s="26"/>
      <c r="H60" s="25"/>
      <c r="O60" s="25"/>
      <c r="P60" s="26"/>
      <c r="Q60" s="26"/>
      <c r="V60" s="1"/>
      <c r="W60" s="1"/>
      <c r="X60" s="1"/>
      <c r="Y60" s="1"/>
      <c r="Z60" s="1"/>
      <c r="AA60" s="1"/>
      <c r="AB60" s="8"/>
      <c r="AC60" s="1"/>
    </row>
    <row r="61" spans="1:29" ht="15" x14ac:dyDescent="0.25">
      <c r="A61" s="25"/>
      <c r="B61" s="26"/>
      <c r="C61" s="26"/>
      <c r="H61" s="25"/>
      <c r="O61" s="25"/>
      <c r="P61" s="26"/>
      <c r="Q61" s="26"/>
      <c r="V61" s="1"/>
      <c r="W61" s="1"/>
      <c r="X61" s="1"/>
      <c r="Y61" s="1"/>
      <c r="Z61" s="1"/>
      <c r="AA61" s="1"/>
      <c r="AB61" s="8"/>
      <c r="AC61" s="1"/>
    </row>
    <row r="62" spans="1:29" ht="15" x14ac:dyDescent="0.25">
      <c r="A62" s="25"/>
      <c r="B62" s="26"/>
      <c r="C62" s="26"/>
      <c r="H62" s="25"/>
      <c r="O62" s="25"/>
      <c r="P62" s="26"/>
      <c r="Q62" s="26"/>
      <c r="V62" s="1"/>
      <c r="W62" s="1"/>
      <c r="X62" s="1"/>
      <c r="Y62" s="1"/>
      <c r="Z62" s="1"/>
      <c r="AA62" s="1"/>
      <c r="AB62" s="8"/>
      <c r="AC62" s="1"/>
    </row>
    <row r="63" spans="1:29" x14ac:dyDescent="0.2">
      <c r="B63" s="24"/>
      <c r="D63" s="24"/>
      <c r="P63" s="24"/>
      <c r="R63" s="24"/>
      <c r="V63" s="1"/>
      <c r="W63" s="1"/>
      <c r="X63" s="1"/>
      <c r="Y63" s="1"/>
      <c r="Z63" s="1"/>
      <c r="AA63" s="1"/>
      <c r="AB63" s="8"/>
      <c r="AC63" s="1"/>
    </row>
    <row r="64" spans="1:29" ht="15" x14ac:dyDescent="0.25">
      <c r="A64" s="25"/>
      <c r="B64" s="25"/>
      <c r="C64" s="25"/>
      <c r="D64" s="25"/>
      <c r="H64" s="25"/>
      <c r="O64" s="25"/>
      <c r="P64" s="25"/>
      <c r="Q64" s="25"/>
      <c r="R64" s="25"/>
      <c r="V64" s="1"/>
      <c r="W64" s="1"/>
      <c r="X64" s="1"/>
      <c r="Y64" s="1"/>
      <c r="Z64" s="1"/>
      <c r="AA64" s="1"/>
      <c r="AB64" s="8"/>
      <c r="AC64" s="1"/>
    </row>
    <row r="65" spans="1:29" ht="21" x14ac:dyDescent="0.35">
      <c r="A65" s="27"/>
      <c r="H65" s="25"/>
      <c r="O65" s="27"/>
      <c r="V65" s="1"/>
      <c r="W65" s="1"/>
      <c r="X65" s="1"/>
      <c r="Y65" s="1"/>
      <c r="Z65" s="1"/>
      <c r="AA65" s="1"/>
      <c r="AB65" s="8"/>
      <c r="AC65" s="1"/>
    </row>
    <row r="66" spans="1:29" ht="15" x14ac:dyDescent="0.25">
      <c r="A66" s="25"/>
      <c r="B66" s="26"/>
      <c r="C66" s="26"/>
      <c r="H66" s="25"/>
      <c r="O66" s="25"/>
      <c r="P66" s="26"/>
      <c r="Q66" s="26"/>
      <c r="V66" s="1"/>
      <c r="W66" s="1"/>
      <c r="X66" s="1"/>
      <c r="Y66" s="1"/>
      <c r="Z66" s="1"/>
      <c r="AA66" s="1"/>
      <c r="AB66" s="8"/>
      <c r="AC66" s="1"/>
    </row>
    <row r="67" spans="1:29" ht="15" x14ac:dyDescent="0.25">
      <c r="A67" s="25"/>
      <c r="B67" s="26"/>
      <c r="C67" s="26"/>
      <c r="H67" s="25"/>
      <c r="O67" s="25"/>
      <c r="P67" s="26"/>
      <c r="Q67" s="26"/>
      <c r="V67" s="1"/>
      <c r="W67" s="1"/>
      <c r="X67" s="1"/>
      <c r="Y67" s="1"/>
      <c r="Z67" s="1"/>
      <c r="AA67" s="1"/>
      <c r="AB67" s="8"/>
      <c r="AC67" s="1"/>
    </row>
    <row r="68" spans="1:29" ht="15" x14ac:dyDescent="0.25">
      <c r="A68" s="25"/>
      <c r="B68" s="26"/>
      <c r="C68" s="26"/>
      <c r="H68" s="25"/>
      <c r="O68" s="25"/>
      <c r="P68" s="26"/>
      <c r="Q68" s="26"/>
      <c r="V68" s="1"/>
      <c r="W68" s="1"/>
      <c r="X68" s="1"/>
      <c r="Y68" s="1"/>
      <c r="Z68" s="1"/>
      <c r="AA68" s="1"/>
      <c r="AB68" s="8"/>
      <c r="AC68" s="1"/>
    </row>
    <row r="69" spans="1:29" ht="15" x14ac:dyDescent="0.25">
      <c r="A69" s="25"/>
      <c r="B69" s="26"/>
      <c r="C69" s="26"/>
      <c r="H69" s="25"/>
      <c r="O69" s="25"/>
      <c r="P69" s="26"/>
      <c r="Q69" s="26"/>
      <c r="V69" s="1"/>
      <c r="W69" s="1"/>
      <c r="X69" s="1"/>
      <c r="Y69" s="1"/>
      <c r="Z69" s="1"/>
      <c r="AA69" s="1"/>
      <c r="AB69" s="8"/>
      <c r="AC69" s="1"/>
    </row>
    <row r="70" spans="1:29" ht="15" x14ac:dyDescent="0.25">
      <c r="A70" s="25"/>
      <c r="B70" s="26"/>
      <c r="C70" s="26"/>
      <c r="H70" s="25"/>
      <c r="O70" s="25"/>
      <c r="P70" s="26"/>
      <c r="Q70" s="26"/>
      <c r="V70" s="1"/>
      <c r="W70" s="1"/>
      <c r="X70" s="1"/>
      <c r="Y70" s="1"/>
      <c r="Z70" s="1"/>
      <c r="AA70" s="1"/>
      <c r="AB70" s="8"/>
      <c r="AC70" s="1"/>
    </row>
    <row r="71" spans="1:29" ht="15" x14ac:dyDescent="0.25">
      <c r="A71" s="25"/>
      <c r="B71" s="26"/>
      <c r="C71" s="26"/>
      <c r="H71" s="25"/>
      <c r="O71" s="25"/>
      <c r="P71" s="26"/>
      <c r="Q71" s="26"/>
      <c r="V71" s="1"/>
      <c r="W71" s="1"/>
      <c r="X71" s="1"/>
      <c r="Y71" s="1"/>
      <c r="Z71" s="1"/>
      <c r="AA71" s="1"/>
      <c r="AB71" s="8"/>
      <c r="AC71" s="1"/>
    </row>
    <row r="72" spans="1:29" ht="15" x14ac:dyDescent="0.25">
      <c r="A72" s="25"/>
      <c r="B72" s="26"/>
      <c r="C72" s="26"/>
      <c r="H72" s="25"/>
      <c r="O72" s="25"/>
      <c r="P72" s="26"/>
      <c r="Q72" s="26"/>
      <c r="V72" s="1"/>
      <c r="W72" s="1"/>
      <c r="X72" s="1"/>
      <c r="Y72" s="1"/>
      <c r="Z72" s="1"/>
      <c r="AA72" s="1"/>
      <c r="AB72" s="8"/>
      <c r="AC72" s="1"/>
    </row>
    <row r="73" spans="1:29" ht="15" x14ac:dyDescent="0.25">
      <c r="A73" s="25"/>
      <c r="B73" s="26"/>
      <c r="C73" s="26"/>
      <c r="H73" s="25"/>
      <c r="O73" s="25"/>
      <c r="P73" s="26"/>
      <c r="Q73" s="26"/>
      <c r="V73" s="1"/>
      <c r="W73" s="1"/>
      <c r="X73" s="1"/>
      <c r="Y73" s="1"/>
      <c r="Z73" s="1"/>
      <c r="AA73" s="1"/>
      <c r="AB73" s="8"/>
      <c r="AC73" s="1"/>
    </row>
    <row r="74" spans="1:29" ht="15" x14ac:dyDescent="0.25">
      <c r="A74" s="25"/>
      <c r="B74" s="26"/>
      <c r="C74" s="26"/>
      <c r="H74" s="25"/>
      <c r="O74" s="25"/>
      <c r="P74" s="26"/>
      <c r="Q74" s="26"/>
      <c r="V74" s="1"/>
      <c r="W74" s="1"/>
      <c r="X74" s="1"/>
      <c r="Y74" s="1"/>
      <c r="Z74" s="1"/>
      <c r="AA74" s="1"/>
      <c r="AB74" s="8"/>
      <c r="AC74" s="1"/>
    </row>
    <row r="75" spans="1:29" ht="15" x14ac:dyDescent="0.25">
      <c r="A75" s="25"/>
      <c r="B75" s="26"/>
      <c r="C75" s="26"/>
      <c r="H75" s="25"/>
      <c r="O75" s="25"/>
      <c r="P75" s="26"/>
      <c r="Q75" s="26"/>
      <c r="V75" s="1"/>
      <c r="W75" s="1"/>
      <c r="X75" s="1"/>
      <c r="Y75" s="1"/>
      <c r="Z75" s="1"/>
      <c r="AA75" s="1"/>
      <c r="AB75" s="8"/>
      <c r="AC75" s="1"/>
    </row>
    <row r="76" spans="1:29" ht="15" x14ac:dyDescent="0.25">
      <c r="A76" s="25"/>
      <c r="B76" s="26"/>
      <c r="C76" s="26"/>
      <c r="H76" s="25"/>
      <c r="O76" s="25"/>
      <c r="P76" s="26"/>
      <c r="Q76" s="26"/>
      <c r="V76" s="1"/>
      <c r="W76" s="1"/>
      <c r="X76" s="1"/>
      <c r="Y76" s="1"/>
      <c r="Z76" s="1"/>
      <c r="AA76" s="1"/>
      <c r="AB76" s="8"/>
      <c r="AC76" s="1"/>
    </row>
    <row r="77" spans="1:29" ht="15" x14ac:dyDescent="0.25">
      <c r="A77" s="25"/>
      <c r="B77" s="26"/>
      <c r="C77" s="26"/>
      <c r="H77" s="25"/>
      <c r="O77" s="25"/>
      <c r="P77" s="26"/>
      <c r="Q77" s="26"/>
      <c r="V77" s="1"/>
      <c r="W77" s="1"/>
      <c r="X77" s="1"/>
      <c r="Y77" s="1"/>
      <c r="Z77" s="1"/>
      <c r="AA77" s="1"/>
      <c r="AB77" s="8"/>
      <c r="AC77" s="1"/>
    </row>
    <row r="78" spans="1:29" ht="15" x14ac:dyDescent="0.25">
      <c r="A78" s="25"/>
      <c r="B78" s="26"/>
      <c r="C78" s="26"/>
      <c r="H78" s="25"/>
      <c r="I78" s="26"/>
      <c r="J78" s="26"/>
      <c r="O78" s="25"/>
      <c r="P78" s="26"/>
      <c r="Q78" s="26"/>
      <c r="V78" s="1"/>
      <c r="W78" s="1"/>
      <c r="X78" s="1"/>
      <c r="Y78" s="1"/>
      <c r="Z78" s="1"/>
      <c r="AA78" s="1"/>
      <c r="AB78" s="8"/>
      <c r="AC78" s="1"/>
    </row>
    <row r="79" spans="1:29" ht="15" x14ac:dyDescent="0.25">
      <c r="A79" s="25"/>
      <c r="B79" s="26"/>
      <c r="C79" s="26"/>
      <c r="H79" s="25"/>
      <c r="I79" s="26"/>
      <c r="J79" s="26"/>
      <c r="O79" s="25"/>
      <c r="P79" s="26"/>
      <c r="Q79" s="26"/>
      <c r="V79" s="1"/>
      <c r="W79" s="1"/>
      <c r="X79" s="1"/>
      <c r="Y79" s="1"/>
      <c r="Z79" s="1"/>
      <c r="AA79" s="1"/>
      <c r="AB79" s="8"/>
      <c r="AC79" s="1"/>
    </row>
    <row r="80" spans="1:29" ht="15" x14ac:dyDescent="0.25">
      <c r="A80" s="25"/>
      <c r="B80" s="26"/>
      <c r="C80" s="26"/>
      <c r="H80" s="25"/>
      <c r="I80" s="26"/>
      <c r="J80" s="26"/>
      <c r="O80" s="25"/>
      <c r="P80" s="26"/>
      <c r="Q80" s="26"/>
      <c r="V80" s="1"/>
      <c r="W80" s="1"/>
      <c r="X80" s="1"/>
      <c r="Y80" s="1"/>
      <c r="Z80" s="1"/>
      <c r="AA80" s="1"/>
      <c r="AB80" s="8"/>
      <c r="AC80" s="1"/>
    </row>
    <row r="81" spans="1:29" ht="15" x14ac:dyDescent="0.25">
      <c r="A81" s="25"/>
      <c r="B81" s="26"/>
      <c r="C81" s="26"/>
      <c r="H81" s="25"/>
      <c r="I81" s="26"/>
      <c r="J81" s="26"/>
      <c r="O81" s="25"/>
      <c r="P81" s="26"/>
      <c r="Q81" s="26"/>
      <c r="V81" s="1"/>
      <c r="W81" s="1"/>
      <c r="X81" s="1"/>
      <c r="Y81" s="1"/>
      <c r="Z81" s="1"/>
      <c r="AA81" s="1"/>
      <c r="AB81" s="8"/>
      <c r="AC81" s="1"/>
    </row>
    <row r="82" spans="1:29" ht="15" x14ac:dyDescent="0.25">
      <c r="A82" s="25"/>
      <c r="B82" s="26"/>
      <c r="C82" s="26"/>
      <c r="H82" s="25"/>
      <c r="I82" s="26"/>
      <c r="J82" s="26"/>
      <c r="O82" s="25"/>
      <c r="P82" s="26"/>
      <c r="Q82" s="26"/>
      <c r="V82" s="1"/>
      <c r="W82" s="1"/>
      <c r="X82" s="1"/>
      <c r="Y82" s="1"/>
      <c r="Z82" s="1"/>
      <c r="AA82" s="1"/>
      <c r="AB82" s="8"/>
      <c r="AC82" s="1"/>
    </row>
    <row r="83" spans="1:29" x14ac:dyDescent="0.2">
      <c r="V83" s="1"/>
      <c r="W83" s="1"/>
      <c r="X83" s="1"/>
      <c r="Y83" s="1"/>
      <c r="Z83" s="1"/>
      <c r="AA83" s="1"/>
      <c r="AB83" s="8"/>
      <c r="AC83" s="1"/>
    </row>
    <row r="84" spans="1:29" x14ac:dyDescent="0.2">
      <c r="V84" s="1"/>
      <c r="W84" s="1"/>
      <c r="X84" s="1"/>
      <c r="Y84" s="1"/>
      <c r="Z84" s="1"/>
      <c r="AA84" s="1"/>
      <c r="AB84" s="8"/>
      <c r="AC84" s="1"/>
    </row>
    <row r="85" spans="1:29" x14ac:dyDescent="0.2">
      <c r="V85" s="1"/>
      <c r="W85" s="1"/>
      <c r="X85" s="1"/>
      <c r="Y85" s="1"/>
      <c r="Z85" s="1"/>
      <c r="AA85" s="1"/>
      <c r="AB85" s="8"/>
      <c r="AC85" s="1"/>
    </row>
    <row r="86" spans="1:29" x14ac:dyDescent="0.2">
      <c r="V86" s="1"/>
      <c r="W86" s="1"/>
      <c r="X86" s="1"/>
      <c r="Y86" s="1"/>
      <c r="Z86" s="1"/>
      <c r="AA86" s="1"/>
      <c r="AB86" s="8"/>
      <c r="AC86" s="1"/>
    </row>
    <row r="87" spans="1:29" x14ac:dyDescent="0.2">
      <c r="V87" s="1"/>
      <c r="W87" s="1"/>
      <c r="X87" s="1"/>
      <c r="Y87" s="1"/>
      <c r="Z87" s="1"/>
      <c r="AA87" s="1"/>
      <c r="AB87" s="8"/>
      <c r="AC87" s="1"/>
    </row>
    <row r="88" spans="1:29" x14ac:dyDescent="0.2">
      <c r="V88" s="1"/>
      <c r="W88" s="1"/>
      <c r="X88" s="1"/>
      <c r="Y88" s="1"/>
      <c r="Z88" s="1"/>
      <c r="AA88" s="1"/>
      <c r="AB88" s="8"/>
      <c r="AC88" s="1"/>
    </row>
    <row r="89" spans="1:29" x14ac:dyDescent="0.2">
      <c r="V89" s="1"/>
      <c r="W89" s="1"/>
      <c r="X89" s="1"/>
      <c r="Y89" s="1"/>
      <c r="Z89" s="1"/>
      <c r="AA89" s="1"/>
      <c r="AB89" s="8"/>
      <c r="AC89" s="1"/>
    </row>
    <row r="90" spans="1:29" x14ac:dyDescent="0.2">
      <c r="V90" s="1"/>
      <c r="W90" s="1"/>
      <c r="X90" s="1"/>
      <c r="Y90" s="1"/>
      <c r="Z90" s="1"/>
      <c r="AA90" s="1"/>
      <c r="AB90" s="8"/>
      <c r="AC90" s="1"/>
    </row>
    <row r="91" spans="1:29" x14ac:dyDescent="0.2">
      <c r="V91" s="1"/>
      <c r="W91" s="1"/>
      <c r="X91" s="1"/>
      <c r="Y91" s="1"/>
      <c r="Z91" s="1"/>
      <c r="AA91" s="1"/>
      <c r="AB91" s="8"/>
      <c r="AC91" s="1"/>
    </row>
    <row r="92" spans="1:29" x14ac:dyDescent="0.2">
      <c r="V92" s="1"/>
      <c r="W92" s="1"/>
      <c r="X92" s="1"/>
      <c r="Y92" s="1"/>
      <c r="Z92" s="1"/>
      <c r="AA92" s="1"/>
      <c r="AB92" s="8"/>
      <c r="AC92" s="1"/>
    </row>
    <row r="93" spans="1:29" x14ac:dyDescent="0.2">
      <c r="V93" s="1"/>
      <c r="W93" s="1"/>
      <c r="X93" s="1"/>
      <c r="Y93" s="1"/>
      <c r="Z93" s="1"/>
      <c r="AA93" s="1"/>
      <c r="AB93" s="8"/>
      <c r="AC93" s="1"/>
    </row>
    <row r="94" spans="1:29" x14ac:dyDescent="0.2">
      <c r="V94" s="1"/>
      <c r="W94" s="1"/>
      <c r="X94" s="1"/>
      <c r="Y94" s="1"/>
      <c r="Z94" s="1"/>
      <c r="AA94" s="1"/>
      <c r="AB94" s="8"/>
      <c r="AC94" s="1"/>
    </row>
    <row r="95" spans="1:29" x14ac:dyDescent="0.2">
      <c r="V95" s="1"/>
      <c r="W95" s="1"/>
      <c r="X95" s="1"/>
      <c r="Y95" s="1"/>
      <c r="Z95" s="1"/>
      <c r="AA95" s="1"/>
      <c r="AB95" s="8"/>
      <c r="AC95" s="1"/>
    </row>
    <row r="96" spans="1:29" x14ac:dyDescent="0.2">
      <c r="V96" s="1"/>
      <c r="W96" s="1"/>
      <c r="X96" s="1"/>
      <c r="Y96" s="1"/>
      <c r="Z96" s="1"/>
      <c r="AA96" s="1"/>
      <c r="AB96" s="8"/>
      <c r="AC96" s="1"/>
    </row>
    <row r="97" spans="22:29" x14ac:dyDescent="0.2">
      <c r="V97" s="1"/>
      <c r="W97" s="1"/>
      <c r="X97" s="1"/>
      <c r="Y97" s="1"/>
      <c r="Z97" s="1"/>
      <c r="AA97" s="1"/>
      <c r="AB97" s="8"/>
      <c r="AC97" s="1"/>
    </row>
    <row r="98" spans="22:29" x14ac:dyDescent="0.2">
      <c r="V98" s="1"/>
      <c r="W98" s="1"/>
      <c r="X98" s="1"/>
      <c r="Y98" s="1"/>
      <c r="Z98" s="1"/>
      <c r="AA98" s="1"/>
      <c r="AB98" s="8"/>
      <c r="AC98" s="1"/>
    </row>
    <row r="99" spans="22:29" x14ac:dyDescent="0.2">
      <c r="V99" s="1"/>
      <c r="W99" s="1"/>
      <c r="X99" s="1"/>
      <c r="Y99" s="1"/>
      <c r="Z99" s="1"/>
      <c r="AA99" s="1"/>
      <c r="AB99" s="8"/>
      <c r="AC99" s="1"/>
    </row>
    <row r="100" spans="22:29" x14ac:dyDescent="0.2">
      <c r="V100" s="1"/>
      <c r="W100" s="1"/>
      <c r="X100" s="1"/>
      <c r="Y100" s="1"/>
      <c r="Z100" s="1"/>
      <c r="AA100" s="1"/>
      <c r="AB100" s="8"/>
      <c r="AC100" s="1"/>
    </row>
    <row r="101" spans="22:29" x14ac:dyDescent="0.2">
      <c r="V101" s="1"/>
      <c r="W101" s="1"/>
      <c r="X101" s="1"/>
      <c r="Y101" s="1"/>
      <c r="Z101" s="1"/>
      <c r="AA101" s="1"/>
      <c r="AB101" s="8"/>
      <c r="AC101" s="1"/>
    </row>
    <row r="102" spans="22:29" x14ac:dyDescent="0.2">
      <c r="V102" s="1"/>
      <c r="W102" s="1"/>
      <c r="X102" s="1"/>
      <c r="Y102" s="1"/>
      <c r="Z102" s="1"/>
      <c r="AA102" s="1"/>
      <c r="AB102" s="8"/>
      <c r="AC102" s="1"/>
    </row>
    <row r="103" spans="22:29" x14ac:dyDescent="0.2">
      <c r="V103" s="1"/>
      <c r="W103" s="1"/>
      <c r="X103" s="1"/>
      <c r="Y103" s="1"/>
      <c r="Z103" s="1"/>
      <c r="AA103" s="1"/>
      <c r="AB103" s="8"/>
      <c r="AC103" s="1"/>
    </row>
    <row r="104" spans="22:29" x14ac:dyDescent="0.2">
      <c r="V104" s="1"/>
      <c r="W104" s="1"/>
      <c r="X104" s="1"/>
      <c r="Y104" s="1"/>
      <c r="Z104" s="1"/>
      <c r="AA104" s="1"/>
      <c r="AB104" s="8"/>
      <c r="AC104" s="1"/>
    </row>
    <row r="105" spans="22:29" x14ac:dyDescent="0.2">
      <c r="V105" s="1"/>
      <c r="W105" s="1"/>
      <c r="X105" s="1"/>
      <c r="Y105" s="1"/>
      <c r="Z105" s="1"/>
      <c r="AA105" s="1"/>
      <c r="AB105" s="8"/>
      <c r="AC105" s="1"/>
    </row>
    <row r="106" spans="22:29" x14ac:dyDescent="0.2">
      <c r="V106" s="1"/>
      <c r="W106" s="1"/>
      <c r="X106" s="1"/>
      <c r="Y106" s="1"/>
      <c r="Z106" s="1"/>
      <c r="AA106" s="1"/>
      <c r="AB106" s="8"/>
      <c r="AC106" s="1"/>
    </row>
    <row r="107" spans="22:29" x14ac:dyDescent="0.2">
      <c r="V107" s="1"/>
      <c r="W107" s="1"/>
      <c r="X107" s="1"/>
      <c r="Y107" s="1"/>
      <c r="Z107" s="1"/>
      <c r="AA107" s="1"/>
      <c r="AB107" s="8"/>
      <c r="AC107" s="1"/>
    </row>
    <row r="108" spans="22:29" x14ac:dyDescent="0.2">
      <c r="V108" s="1"/>
      <c r="W108" s="1"/>
      <c r="X108" s="1"/>
      <c r="Y108" s="1"/>
      <c r="Z108" s="1"/>
      <c r="AA108" s="1"/>
      <c r="AB108" s="8"/>
      <c r="AC108" s="1"/>
    </row>
    <row r="109" spans="22:29" x14ac:dyDescent="0.2">
      <c r="V109" s="1"/>
      <c r="W109" s="1"/>
      <c r="X109" s="1"/>
      <c r="Y109" s="1"/>
      <c r="Z109" s="1"/>
      <c r="AA109" s="1"/>
      <c r="AB109" s="8"/>
      <c r="AC109" s="1"/>
    </row>
    <row r="110" spans="22:29" x14ac:dyDescent="0.2">
      <c r="V110" s="1"/>
      <c r="W110" s="1"/>
      <c r="X110" s="1"/>
      <c r="Y110" s="1"/>
      <c r="Z110" s="1"/>
      <c r="AA110" s="1"/>
      <c r="AB110" s="8"/>
      <c r="AC110" s="1"/>
    </row>
    <row r="111" spans="22:29" x14ac:dyDescent="0.2">
      <c r="V111" s="1"/>
      <c r="W111" s="1"/>
      <c r="X111" s="1"/>
      <c r="Y111" s="1"/>
      <c r="Z111" s="1"/>
      <c r="AA111" s="1"/>
      <c r="AB111" s="8"/>
      <c r="AC111" s="1"/>
    </row>
    <row r="112" spans="22:29" x14ac:dyDescent="0.2">
      <c r="V112" s="1"/>
      <c r="W112" s="1"/>
      <c r="X112" s="1"/>
      <c r="Y112" s="1"/>
      <c r="Z112" s="1"/>
      <c r="AA112" s="1"/>
      <c r="AB112" s="8"/>
      <c r="AC112" s="1"/>
    </row>
    <row r="113" spans="22:29" x14ac:dyDescent="0.2">
      <c r="V113" s="1"/>
      <c r="W113" s="1"/>
      <c r="X113" s="1"/>
      <c r="Y113" s="1"/>
      <c r="Z113" s="1"/>
      <c r="AA113" s="1"/>
      <c r="AB113" s="8"/>
      <c r="AC113" s="1"/>
    </row>
    <row r="114" spans="22:29" x14ac:dyDescent="0.2">
      <c r="V114" s="1"/>
      <c r="W114" s="1"/>
      <c r="X114" s="1"/>
      <c r="Y114" s="1"/>
      <c r="Z114" s="1"/>
      <c r="AA114" s="1"/>
      <c r="AB114" s="8"/>
      <c r="AC114" s="1"/>
    </row>
    <row r="115" spans="22:29" x14ac:dyDescent="0.2">
      <c r="V115" s="1"/>
      <c r="W115" s="1"/>
      <c r="X115" s="1"/>
      <c r="Y115" s="1"/>
      <c r="Z115" s="1"/>
      <c r="AA115" s="1"/>
      <c r="AB115" s="8"/>
      <c r="AC115" s="1"/>
    </row>
    <row r="116" spans="22:29" x14ac:dyDescent="0.2">
      <c r="V116" s="1"/>
      <c r="W116" s="1"/>
      <c r="X116" s="1"/>
      <c r="Y116" s="1"/>
      <c r="Z116" s="1"/>
      <c r="AA116" s="1"/>
      <c r="AB116" s="8"/>
      <c r="AC116" s="1"/>
    </row>
    <row r="117" spans="22:29" x14ac:dyDescent="0.2">
      <c r="V117" s="1"/>
      <c r="W117" s="1"/>
      <c r="X117" s="1"/>
      <c r="Y117" s="1"/>
      <c r="Z117" s="1"/>
      <c r="AA117" s="1"/>
      <c r="AB117" s="8"/>
      <c r="AC117" s="1"/>
    </row>
    <row r="118" spans="22:29" x14ac:dyDescent="0.2">
      <c r="V118" s="1"/>
      <c r="W118" s="1"/>
      <c r="X118" s="1"/>
      <c r="Y118" s="1"/>
      <c r="Z118" s="1"/>
      <c r="AA118" s="1"/>
      <c r="AB118" s="8"/>
      <c r="AC118" s="1"/>
    </row>
    <row r="119" spans="22:29" x14ac:dyDescent="0.2">
      <c r="V119" s="1"/>
      <c r="W119" s="1"/>
      <c r="X119" s="1"/>
      <c r="Y119" s="1"/>
      <c r="Z119" s="1"/>
      <c r="AA119" s="1"/>
      <c r="AB119" s="8"/>
      <c r="AC119" s="1"/>
    </row>
    <row r="120" spans="22:29" x14ac:dyDescent="0.2">
      <c r="V120" s="1"/>
      <c r="W120" s="1"/>
      <c r="X120" s="1"/>
      <c r="Y120" s="1"/>
      <c r="Z120" s="1"/>
      <c r="AA120" s="1"/>
      <c r="AB120" s="8"/>
      <c r="AC120" s="1"/>
    </row>
    <row r="121" spans="22:29" x14ac:dyDescent="0.2">
      <c r="V121" s="1"/>
      <c r="W121" s="1"/>
      <c r="X121" s="1"/>
      <c r="Y121" s="1"/>
      <c r="Z121" s="1"/>
      <c r="AA121" s="1"/>
      <c r="AB121" s="8"/>
      <c r="AC121" s="1"/>
    </row>
    <row r="122" spans="22:29" x14ac:dyDescent="0.2">
      <c r="V122" s="1"/>
      <c r="W122" s="1"/>
      <c r="X122" s="1"/>
      <c r="Y122" s="1"/>
      <c r="Z122" s="1"/>
      <c r="AA122" s="1"/>
      <c r="AB122" s="8"/>
      <c r="AC122" s="1"/>
    </row>
    <row r="123" spans="22:29" x14ac:dyDescent="0.2">
      <c r="V123" s="1"/>
      <c r="W123" s="1"/>
      <c r="X123" s="1"/>
      <c r="Y123" s="1"/>
      <c r="Z123" s="1"/>
      <c r="AA123" s="1"/>
      <c r="AB123" s="8"/>
      <c r="AC123" s="1"/>
    </row>
    <row r="124" spans="22:29" x14ac:dyDescent="0.2">
      <c r="V124" s="1"/>
      <c r="W124" s="1"/>
      <c r="X124" s="1"/>
      <c r="Y124" s="1"/>
      <c r="Z124" s="1"/>
      <c r="AA124" s="1"/>
      <c r="AB124" s="8"/>
      <c r="AC124" s="1"/>
    </row>
    <row r="125" spans="22:29" x14ac:dyDescent="0.2">
      <c r="V125" s="1"/>
      <c r="W125" s="1"/>
      <c r="X125" s="1"/>
      <c r="Y125" s="1"/>
      <c r="Z125" s="1"/>
      <c r="AA125" s="1"/>
      <c r="AB125" s="8"/>
      <c r="AC125" s="1"/>
    </row>
    <row r="126" spans="22:29" x14ac:dyDescent="0.2">
      <c r="V126" s="1"/>
      <c r="W126" s="1"/>
      <c r="X126" s="1"/>
      <c r="Y126" s="1"/>
      <c r="Z126" s="1"/>
      <c r="AA126" s="1"/>
      <c r="AB126" s="8"/>
      <c r="AC126" s="1"/>
    </row>
    <row r="127" spans="22:29" x14ac:dyDescent="0.2">
      <c r="V127" s="1"/>
      <c r="W127" s="1"/>
      <c r="X127" s="1"/>
      <c r="Y127" s="1"/>
      <c r="Z127" s="1"/>
      <c r="AA127" s="1"/>
      <c r="AB127" s="8"/>
      <c r="AC127" s="1"/>
    </row>
    <row r="128" spans="22:29" x14ac:dyDescent="0.2">
      <c r="V128" s="1"/>
      <c r="W128" s="1"/>
      <c r="X128" s="1"/>
      <c r="Y128" s="1"/>
      <c r="Z128" s="1"/>
      <c r="AA128" s="1"/>
      <c r="AB128" s="8"/>
      <c r="AC128" s="1"/>
    </row>
    <row r="129" spans="22:29" x14ac:dyDescent="0.2">
      <c r="V129" s="1"/>
      <c r="W129" s="1"/>
      <c r="X129" s="1"/>
      <c r="Y129" s="1"/>
      <c r="Z129" s="1"/>
      <c r="AA129" s="1"/>
      <c r="AB129" s="8"/>
      <c r="AC129" s="1"/>
    </row>
    <row r="130" spans="22:29" x14ac:dyDescent="0.2">
      <c r="V130" s="1"/>
      <c r="W130" s="1"/>
      <c r="X130" s="1"/>
      <c r="Y130" s="1"/>
      <c r="Z130" s="1"/>
      <c r="AA130" s="1"/>
      <c r="AB130" s="8"/>
      <c r="AC130" s="1"/>
    </row>
    <row r="131" spans="22:29" x14ac:dyDescent="0.2">
      <c r="V131" s="1"/>
      <c r="W131" s="1"/>
      <c r="X131" s="1"/>
      <c r="Y131" s="1"/>
      <c r="Z131" s="1"/>
      <c r="AA131" s="1"/>
      <c r="AB131" s="8"/>
      <c r="AC131" s="1"/>
    </row>
    <row r="132" spans="22:29" x14ac:dyDescent="0.2">
      <c r="V132" s="1"/>
      <c r="W132" s="1"/>
      <c r="X132" s="1"/>
      <c r="Y132" s="1"/>
      <c r="Z132" s="1"/>
      <c r="AA132" s="1"/>
      <c r="AB132" s="8"/>
      <c r="AC132" s="1"/>
    </row>
    <row r="133" spans="22:29" x14ac:dyDescent="0.2">
      <c r="V133" s="1"/>
      <c r="W133" s="1"/>
      <c r="X133" s="1"/>
      <c r="Y133" s="1"/>
      <c r="Z133" s="1"/>
      <c r="AA133" s="1"/>
      <c r="AB133" s="8"/>
      <c r="AC133" s="1"/>
    </row>
    <row r="134" spans="22:29" x14ac:dyDescent="0.2">
      <c r="V134" s="1"/>
      <c r="W134" s="1"/>
      <c r="X134" s="1"/>
      <c r="Y134" s="1"/>
      <c r="Z134" s="1"/>
      <c r="AA134" s="1"/>
      <c r="AB134" s="8"/>
      <c r="AC134" s="1"/>
    </row>
    <row r="135" spans="22:29" x14ac:dyDescent="0.2">
      <c r="V135" s="1"/>
      <c r="W135" s="1"/>
      <c r="X135" s="1"/>
      <c r="Y135" s="1"/>
      <c r="Z135" s="1"/>
      <c r="AA135" s="1"/>
      <c r="AB135" s="8"/>
      <c r="AC135" s="1"/>
    </row>
    <row r="136" spans="22:29" x14ac:dyDescent="0.2">
      <c r="V136" s="1"/>
      <c r="W136" s="1"/>
      <c r="X136" s="1"/>
      <c r="Y136" s="1"/>
      <c r="Z136" s="1"/>
      <c r="AA136" s="1"/>
      <c r="AB136" s="8"/>
      <c r="AC136" s="1"/>
    </row>
    <row r="137" spans="22:29" x14ac:dyDescent="0.2">
      <c r="V137" s="1"/>
      <c r="W137" s="1"/>
      <c r="X137" s="1"/>
      <c r="Y137" s="1"/>
      <c r="Z137" s="1"/>
      <c r="AA137" s="1"/>
      <c r="AB137" s="8"/>
      <c r="AC137" s="1"/>
    </row>
    <row r="138" spans="22:29" x14ac:dyDescent="0.2">
      <c r="V138" s="1"/>
      <c r="W138" s="1"/>
      <c r="X138" s="1"/>
      <c r="Y138" s="1"/>
      <c r="Z138" s="1"/>
      <c r="AA138" s="1"/>
      <c r="AB138" s="8"/>
      <c r="AC138" s="1"/>
    </row>
    <row r="139" spans="22:29" x14ac:dyDescent="0.2">
      <c r="V139" s="1"/>
      <c r="W139" s="1"/>
      <c r="X139" s="1"/>
      <c r="Y139" s="1"/>
      <c r="Z139" s="1"/>
      <c r="AA139" s="1"/>
      <c r="AB139" s="8"/>
      <c r="AC139" s="1"/>
    </row>
    <row r="140" spans="22:29" x14ac:dyDescent="0.2">
      <c r="V140" s="1"/>
      <c r="W140" s="1"/>
      <c r="X140" s="1"/>
      <c r="Y140" s="1"/>
      <c r="Z140" s="1"/>
      <c r="AA140" s="1"/>
      <c r="AB140" s="8"/>
      <c r="AC140" s="1"/>
    </row>
    <row r="141" spans="22:29" x14ac:dyDescent="0.2">
      <c r="V141" s="1"/>
      <c r="W141" s="1"/>
      <c r="X141" s="1"/>
      <c r="Y141" s="1"/>
      <c r="Z141" s="1"/>
      <c r="AA141" s="1"/>
      <c r="AB141" s="8"/>
      <c r="AC141" s="1"/>
    </row>
    <row r="142" spans="22:29" x14ac:dyDescent="0.2">
      <c r="V142" s="1"/>
      <c r="W142" s="1"/>
      <c r="X142" s="1"/>
      <c r="Y142" s="1"/>
      <c r="Z142" s="1"/>
      <c r="AA142" s="1"/>
      <c r="AB142" s="8"/>
      <c r="AC142" s="1"/>
    </row>
    <row r="143" spans="22:29" x14ac:dyDescent="0.2">
      <c r="V143" s="1"/>
      <c r="W143" s="1"/>
      <c r="X143" s="1"/>
      <c r="Y143" s="1"/>
      <c r="Z143" s="1"/>
      <c r="AA143" s="1"/>
      <c r="AB143" s="8"/>
      <c r="AC143" s="1"/>
    </row>
    <row r="144" spans="22:29" x14ac:dyDescent="0.2">
      <c r="V144" s="1"/>
      <c r="W144" s="1"/>
      <c r="X144" s="1"/>
      <c r="Y144" s="1"/>
      <c r="Z144" s="1"/>
      <c r="AA144" s="1"/>
      <c r="AB144" s="8"/>
      <c r="AC144" s="1"/>
    </row>
    <row r="145" spans="22:29" x14ac:dyDescent="0.2">
      <c r="V145" s="1"/>
      <c r="W145" s="1"/>
      <c r="X145" s="1"/>
      <c r="Y145" s="1"/>
      <c r="Z145" s="1"/>
      <c r="AA145" s="1"/>
      <c r="AB145" s="8"/>
      <c r="AC145" s="1"/>
    </row>
    <row r="146" spans="22:29" x14ac:dyDescent="0.2">
      <c r="V146" s="1"/>
      <c r="W146" s="1"/>
      <c r="X146" s="1"/>
      <c r="Y146" s="1"/>
      <c r="Z146" s="1"/>
      <c r="AA146" s="1"/>
      <c r="AB146" s="8"/>
      <c r="AC146" s="1"/>
    </row>
    <row r="147" spans="22:29" x14ac:dyDescent="0.2">
      <c r="V147" s="1"/>
      <c r="W147" s="1"/>
      <c r="X147" s="1"/>
      <c r="Y147" s="1"/>
      <c r="Z147" s="1"/>
      <c r="AA147" s="1"/>
      <c r="AB147" s="8"/>
      <c r="AC147" s="1"/>
    </row>
    <row r="148" spans="22:29" x14ac:dyDescent="0.2">
      <c r="V148" s="1"/>
      <c r="W148" s="1"/>
      <c r="X148" s="1"/>
      <c r="Y148" s="1"/>
      <c r="Z148" s="1"/>
      <c r="AA148" s="1"/>
      <c r="AB148" s="8"/>
      <c r="AC148" s="1"/>
    </row>
    <row r="149" spans="22:29" x14ac:dyDescent="0.2">
      <c r="V149" s="1"/>
      <c r="W149" s="1"/>
      <c r="X149" s="1"/>
      <c r="Y149" s="1"/>
      <c r="Z149" s="1"/>
      <c r="AA149" s="1"/>
      <c r="AB149" s="8"/>
      <c r="AC149" s="1"/>
    </row>
    <row r="150" spans="22:29" x14ac:dyDescent="0.2">
      <c r="V150" s="1"/>
      <c r="W150" s="1"/>
      <c r="X150" s="1"/>
      <c r="Y150" s="1"/>
      <c r="Z150" s="1"/>
      <c r="AA150" s="1"/>
      <c r="AB150" s="8"/>
      <c r="AC150" s="1"/>
    </row>
    <row r="151" spans="22:29" x14ac:dyDescent="0.2">
      <c r="V151" s="1"/>
      <c r="W151" s="1"/>
      <c r="X151" s="1"/>
      <c r="Y151" s="1"/>
      <c r="Z151" s="1"/>
      <c r="AA151" s="1"/>
      <c r="AB151" s="8"/>
      <c r="AC151" s="1"/>
    </row>
    <row r="152" spans="22:29" x14ac:dyDescent="0.2">
      <c r="V152" s="1"/>
      <c r="W152" s="1"/>
      <c r="X152" s="1"/>
      <c r="Y152" s="1"/>
      <c r="Z152" s="1"/>
      <c r="AA152" s="1"/>
      <c r="AB152" s="8"/>
      <c r="AC152" s="1"/>
    </row>
    <row r="153" spans="22:29" x14ac:dyDescent="0.2">
      <c r="V153" s="1"/>
      <c r="W153" s="1"/>
      <c r="X153" s="1"/>
      <c r="Y153" s="1"/>
      <c r="Z153" s="1"/>
      <c r="AA153" s="1"/>
      <c r="AB153" s="8"/>
      <c r="AC153" s="1"/>
    </row>
    <row r="154" spans="22:29" x14ac:dyDescent="0.2">
      <c r="V154" s="1"/>
      <c r="W154" s="1"/>
      <c r="X154" s="1"/>
      <c r="Y154" s="1"/>
      <c r="Z154" s="1"/>
      <c r="AA154" s="1"/>
      <c r="AB154" s="8"/>
      <c r="AC154" s="1"/>
    </row>
    <row r="155" spans="22:29" x14ac:dyDescent="0.2">
      <c r="V155" s="1"/>
      <c r="W155" s="1"/>
      <c r="X155" s="1"/>
      <c r="Y155" s="1"/>
      <c r="Z155" s="1"/>
      <c r="AA155" s="1"/>
      <c r="AB155" s="8"/>
      <c r="AC155" s="1"/>
    </row>
    <row r="156" spans="22:29" x14ac:dyDescent="0.2">
      <c r="V156" s="1"/>
      <c r="W156" s="1"/>
      <c r="X156" s="1"/>
      <c r="Y156" s="1"/>
      <c r="Z156" s="1"/>
      <c r="AA156" s="1"/>
      <c r="AB156" s="8"/>
      <c r="AC156" s="1"/>
    </row>
    <row r="157" spans="22:29" x14ac:dyDescent="0.2">
      <c r="V157" s="1"/>
      <c r="W157" s="1"/>
      <c r="X157" s="1"/>
      <c r="Y157" s="1"/>
      <c r="Z157" s="1"/>
      <c r="AA157" s="1"/>
      <c r="AB157" s="8"/>
      <c r="AC157" s="1"/>
    </row>
    <row r="158" spans="22:29" x14ac:dyDescent="0.2">
      <c r="V158" s="1"/>
      <c r="W158" s="1"/>
      <c r="X158" s="1"/>
      <c r="Y158" s="1"/>
      <c r="Z158" s="1"/>
      <c r="AA158" s="1"/>
      <c r="AB158" s="8"/>
      <c r="AC158" s="1"/>
    </row>
    <row r="159" spans="22:29" x14ac:dyDescent="0.2">
      <c r="V159" s="1"/>
      <c r="W159" s="1"/>
      <c r="X159" s="1"/>
      <c r="Y159" s="1"/>
      <c r="Z159" s="1"/>
      <c r="AA159" s="1"/>
      <c r="AB159" s="8"/>
      <c r="AC159" s="1"/>
    </row>
    <row r="160" spans="22:29" x14ac:dyDescent="0.2">
      <c r="V160" s="1"/>
      <c r="W160" s="1"/>
      <c r="X160" s="1"/>
      <c r="Y160" s="1"/>
      <c r="Z160" s="1"/>
      <c r="AA160" s="1"/>
      <c r="AB160" s="8"/>
      <c r="AC160" s="1"/>
    </row>
    <row r="161" spans="22:29" x14ac:dyDescent="0.2">
      <c r="V161" s="1"/>
      <c r="W161" s="1"/>
      <c r="X161" s="1"/>
      <c r="Y161" s="1"/>
      <c r="Z161" s="1"/>
      <c r="AA161" s="1"/>
      <c r="AB161" s="8"/>
      <c r="AC161" s="1"/>
    </row>
    <row r="162" spans="22:29" x14ac:dyDescent="0.2">
      <c r="V162" s="1"/>
      <c r="W162" s="1"/>
      <c r="X162" s="1"/>
      <c r="Y162" s="1"/>
      <c r="Z162" s="1"/>
      <c r="AA162" s="1"/>
      <c r="AB162" s="8"/>
      <c r="AC162" s="1"/>
    </row>
    <row r="163" spans="22:29" x14ac:dyDescent="0.2">
      <c r="V163" s="1"/>
      <c r="W163" s="1"/>
      <c r="X163" s="1"/>
      <c r="Y163" s="1"/>
      <c r="Z163" s="1"/>
      <c r="AA163" s="1"/>
      <c r="AB163" s="8"/>
      <c r="AC163" s="1"/>
    </row>
    <row r="164" spans="22:29" x14ac:dyDescent="0.2">
      <c r="V164" s="1"/>
      <c r="W164" s="1"/>
      <c r="X164" s="1"/>
      <c r="Y164" s="1"/>
      <c r="Z164" s="1"/>
      <c r="AA164" s="1"/>
      <c r="AB164" s="8"/>
      <c r="AC164" s="1"/>
    </row>
    <row r="165" spans="22:29" x14ac:dyDescent="0.2">
      <c r="V165" s="1"/>
      <c r="W165" s="1"/>
      <c r="X165" s="1"/>
      <c r="Y165" s="1"/>
      <c r="Z165" s="1"/>
      <c r="AA165" s="1"/>
      <c r="AB165" s="8"/>
      <c r="AC165" s="1"/>
    </row>
    <row r="166" spans="22:29" x14ac:dyDescent="0.2">
      <c r="V166" s="1"/>
      <c r="W166" s="1"/>
      <c r="X166" s="1"/>
      <c r="Y166" s="1"/>
      <c r="Z166" s="1"/>
      <c r="AA166" s="1"/>
      <c r="AB166" s="8"/>
      <c r="AC166" s="1"/>
    </row>
    <row r="167" spans="22:29" x14ac:dyDescent="0.2">
      <c r="V167" s="1"/>
      <c r="W167" s="1"/>
      <c r="X167" s="1"/>
      <c r="Y167" s="1"/>
      <c r="Z167" s="1"/>
      <c r="AA167" s="1"/>
      <c r="AB167" s="8"/>
      <c r="AC167" s="1"/>
    </row>
    <row r="168" spans="22:29" x14ac:dyDescent="0.2">
      <c r="V168" s="1"/>
      <c r="W168" s="1"/>
      <c r="X168" s="1"/>
      <c r="Y168" s="1"/>
      <c r="Z168" s="1"/>
      <c r="AA168" s="1"/>
      <c r="AB168" s="8"/>
      <c r="AC168" s="1"/>
    </row>
    <row r="169" spans="22:29" x14ac:dyDescent="0.2">
      <c r="V169" s="1"/>
      <c r="W169" s="1"/>
      <c r="X169" s="1"/>
      <c r="Y169" s="1"/>
      <c r="Z169" s="1"/>
      <c r="AA169" s="1"/>
      <c r="AB169" s="8"/>
      <c r="AC169" s="1"/>
    </row>
    <row r="170" spans="22:29" x14ac:dyDescent="0.2">
      <c r="V170" s="1"/>
      <c r="W170" s="1"/>
      <c r="X170" s="1"/>
      <c r="Y170" s="1"/>
      <c r="Z170" s="1"/>
      <c r="AA170" s="1"/>
      <c r="AB170" s="8"/>
      <c r="AC170" s="1"/>
    </row>
    <row r="171" spans="22:29" x14ac:dyDescent="0.2">
      <c r="V171" s="1"/>
      <c r="W171" s="1"/>
      <c r="X171" s="1"/>
      <c r="Y171" s="1"/>
      <c r="Z171" s="1"/>
      <c r="AA171" s="1"/>
      <c r="AB171" s="8"/>
      <c r="AC171" s="1"/>
    </row>
    <row r="172" spans="22:29" x14ac:dyDescent="0.2">
      <c r="V172" s="1"/>
      <c r="W172" s="1"/>
      <c r="X172" s="1"/>
      <c r="Y172" s="1"/>
      <c r="Z172" s="1"/>
      <c r="AA172" s="1"/>
      <c r="AB172" s="8"/>
      <c r="AC172" s="1"/>
    </row>
    <row r="173" spans="22:29" x14ac:dyDescent="0.2">
      <c r="V173" s="1"/>
      <c r="W173" s="1"/>
      <c r="X173" s="1"/>
      <c r="Y173" s="1"/>
      <c r="Z173" s="1"/>
      <c r="AA173" s="1"/>
      <c r="AB173" s="8"/>
      <c r="AC173" s="1"/>
    </row>
    <row r="174" spans="22:29" x14ac:dyDescent="0.2">
      <c r="V174" s="1"/>
      <c r="W174" s="1"/>
      <c r="X174" s="1"/>
      <c r="Y174" s="1"/>
      <c r="Z174" s="1"/>
      <c r="AA174" s="1"/>
      <c r="AB174" s="8"/>
      <c r="AC174" s="1"/>
    </row>
    <row r="175" spans="22:29" x14ac:dyDescent="0.2">
      <c r="V175" s="1"/>
      <c r="W175" s="1"/>
      <c r="X175" s="1"/>
      <c r="Y175" s="1"/>
      <c r="Z175" s="1"/>
      <c r="AA175" s="1"/>
      <c r="AB175" s="8"/>
      <c r="AC175" s="1"/>
    </row>
    <row r="176" spans="22:29" x14ac:dyDescent="0.2">
      <c r="V176" s="1"/>
      <c r="W176" s="1"/>
      <c r="X176" s="1"/>
      <c r="Y176" s="1"/>
      <c r="Z176" s="1"/>
      <c r="AA176" s="1"/>
      <c r="AB176" s="8"/>
      <c r="AC176" s="1"/>
    </row>
    <row r="177" spans="22:29" x14ac:dyDescent="0.2">
      <c r="V177" s="1"/>
      <c r="W177" s="1"/>
      <c r="X177" s="1"/>
      <c r="Y177" s="1"/>
      <c r="Z177" s="1"/>
      <c r="AA177" s="1"/>
      <c r="AB177" s="8"/>
      <c r="AC177" s="1"/>
    </row>
    <row r="178" spans="22:29" x14ac:dyDescent="0.2">
      <c r="V178" s="1"/>
      <c r="W178" s="1"/>
      <c r="X178" s="1"/>
      <c r="Y178" s="1"/>
      <c r="Z178" s="1"/>
      <c r="AA178" s="1"/>
      <c r="AB178" s="8"/>
      <c r="AC178" s="1"/>
    </row>
    <row r="179" spans="22:29" x14ac:dyDescent="0.2">
      <c r="V179" s="1"/>
      <c r="W179" s="1"/>
      <c r="X179" s="1"/>
      <c r="Y179" s="1"/>
      <c r="Z179" s="1"/>
      <c r="AA179" s="1"/>
      <c r="AB179" s="8"/>
      <c r="AC179" s="1"/>
    </row>
    <row r="180" spans="22:29" x14ac:dyDescent="0.2">
      <c r="V180" s="1"/>
      <c r="W180" s="1"/>
      <c r="X180" s="1"/>
      <c r="Y180" s="1"/>
      <c r="Z180" s="1"/>
      <c r="AA180" s="1"/>
      <c r="AB180" s="8"/>
      <c r="AC180" s="1"/>
    </row>
    <row r="181" spans="22:29" x14ac:dyDescent="0.2">
      <c r="V181" s="1"/>
      <c r="W181" s="1"/>
      <c r="X181" s="1"/>
      <c r="Y181" s="1"/>
      <c r="Z181" s="1"/>
      <c r="AA181" s="1"/>
      <c r="AB181" s="8"/>
      <c r="AC181" s="1"/>
    </row>
    <row r="182" spans="22:29" x14ac:dyDescent="0.2">
      <c r="V182" s="1"/>
      <c r="W182" s="1"/>
      <c r="X182" s="1"/>
      <c r="Y182" s="1"/>
      <c r="Z182" s="1"/>
      <c r="AA182" s="1"/>
      <c r="AB182" s="8"/>
      <c r="AC182" s="1"/>
    </row>
    <row r="183" spans="22:29" x14ac:dyDescent="0.2">
      <c r="V183" s="1"/>
      <c r="W183" s="1"/>
      <c r="X183" s="1"/>
      <c r="Y183" s="1"/>
      <c r="Z183" s="1"/>
      <c r="AA183" s="1"/>
      <c r="AB183" s="8"/>
      <c r="AC183" s="1"/>
    </row>
    <row r="184" spans="22:29" x14ac:dyDescent="0.2">
      <c r="V184" s="1"/>
      <c r="W184" s="1"/>
      <c r="X184" s="1"/>
      <c r="Y184" s="1"/>
      <c r="Z184" s="1"/>
      <c r="AA184" s="1"/>
      <c r="AB184" s="8"/>
      <c r="AC184" s="1"/>
    </row>
    <row r="185" spans="22:29" x14ac:dyDescent="0.2">
      <c r="V185" s="1"/>
      <c r="W185" s="1"/>
      <c r="X185" s="1"/>
      <c r="Y185" s="1"/>
      <c r="Z185" s="1"/>
      <c r="AA185" s="1"/>
      <c r="AB185" s="8"/>
      <c r="AC185" s="1"/>
    </row>
    <row r="186" spans="22:29" x14ac:dyDescent="0.2">
      <c r="V186" s="1"/>
      <c r="W186" s="1"/>
      <c r="X186" s="1"/>
      <c r="Y186" s="1"/>
      <c r="Z186" s="1"/>
      <c r="AA186" s="1"/>
      <c r="AB186" s="8"/>
      <c r="AC186" s="1"/>
    </row>
    <row r="187" spans="22:29" x14ac:dyDescent="0.2">
      <c r="V187" s="1"/>
      <c r="W187" s="1"/>
      <c r="X187" s="1"/>
      <c r="Y187" s="1"/>
      <c r="Z187" s="1"/>
      <c r="AA187" s="1"/>
      <c r="AB187" s="8"/>
      <c r="AC187" s="1"/>
    </row>
    <row r="188" spans="22:29" x14ac:dyDescent="0.2">
      <c r="V188" s="1"/>
      <c r="W188" s="1"/>
      <c r="X188" s="1"/>
      <c r="Y188" s="1"/>
      <c r="Z188" s="1"/>
      <c r="AA188" s="1"/>
      <c r="AB188" s="8"/>
      <c r="AC188" s="1"/>
    </row>
    <row r="189" spans="22:29" x14ac:dyDescent="0.2">
      <c r="V189" s="1"/>
      <c r="W189" s="1"/>
      <c r="X189" s="1"/>
      <c r="Y189" s="1"/>
      <c r="Z189" s="1"/>
      <c r="AA189" s="1"/>
      <c r="AB189" s="8"/>
      <c r="AC189" s="1"/>
    </row>
    <row r="190" spans="22:29" x14ac:dyDescent="0.2">
      <c r="V190" s="1"/>
      <c r="W190" s="1"/>
      <c r="X190" s="1"/>
      <c r="Y190" s="1"/>
      <c r="Z190" s="1"/>
      <c r="AA190" s="1"/>
      <c r="AB190" s="8"/>
      <c r="AC190" s="1"/>
    </row>
    <row r="191" spans="22:29" x14ac:dyDescent="0.2">
      <c r="V191" s="1"/>
      <c r="W191" s="1"/>
      <c r="X191" s="1"/>
      <c r="Y191" s="1"/>
      <c r="Z191" s="1"/>
      <c r="AA191" s="1"/>
      <c r="AB191" s="8"/>
      <c r="AC191" s="1"/>
    </row>
    <row r="192" spans="22:29" x14ac:dyDescent="0.2">
      <c r="V192" s="1"/>
      <c r="W192" s="1"/>
      <c r="X192" s="1"/>
      <c r="Y192" s="1"/>
      <c r="Z192" s="1"/>
      <c r="AA192" s="1"/>
      <c r="AB192" s="8"/>
      <c r="AC192" s="1"/>
    </row>
    <row r="193" spans="22:29" x14ac:dyDescent="0.2">
      <c r="V193" s="1"/>
      <c r="W193" s="1"/>
      <c r="X193" s="1"/>
      <c r="Y193" s="1"/>
      <c r="Z193" s="1"/>
      <c r="AA193" s="1"/>
      <c r="AB193" s="8"/>
      <c r="AC193" s="1"/>
    </row>
    <row r="194" spans="22:29" x14ac:dyDescent="0.2">
      <c r="V194" s="1"/>
      <c r="W194" s="1"/>
      <c r="X194" s="1"/>
      <c r="Y194" s="1"/>
      <c r="Z194" s="1"/>
      <c r="AA194" s="1"/>
      <c r="AB194" s="8"/>
      <c r="AC194" s="1"/>
    </row>
    <row r="195" spans="22:29" x14ac:dyDescent="0.2">
      <c r="V195" s="1"/>
      <c r="W195" s="1"/>
      <c r="X195" s="1"/>
      <c r="Y195" s="1"/>
      <c r="Z195" s="1"/>
      <c r="AA195" s="1"/>
      <c r="AB195" s="8"/>
      <c r="AC195" s="1"/>
    </row>
    <row r="196" spans="22:29" x14ac:dyDescent="0.2">
      <c r="V196" s="1"/>
      <c r="W196" s="1"/>
      <c r="X196" s="1"/>
      <c r="Y196" s="1"/>
      <c r="Z196" s="1"/>
      <c r="AA196" s="1"/>
      <c r="AB196" s="8"/>
      <c r="AC196" s="1"/>
    </row>
    <row r="197" spans="22:29" x14ac:dyDescent="0.2">
      <c r="V197" s="1"/>
      <c r="W197" s="1"/>
      <c r="X197" s="1"/>
      <c r="Y197" s="1"/>
      <c r="Z197" s="1"/>
      <c r="AA197" s="1"/>
      <c r="AB197" s="8"/>
      <c r="AC197" s="1"/>
    </row>
    <row r="198" spans="22:29" x14ac:dyDescent="0.2">
      <c r="V198" s="1"/>
      <c r="W198" s="1"/>
      <c r="X198" s="1"/>
      <c r="Y198" s="1"/>
      <c r="Z198" s="1"/>
      <c r="AA198" s="1"/>
      <c r="AB198" s="8"/>
      <c r="AC198" s="1"/>
    </row>
    <row r="199" spans="22:29" x14ac:dyDescent="0.2">
      <c r="V199" s="1"/>
      <c r="W199" s="1"/>
      <c r="X199" s="1"/>
      <c r="Y199" s="1"/>
      <c r="Z199" s="1"/>
      <c r="AA199" s="1"/>
      <c r="AB199" s="8"/>
      <c r="AC199" s="1"/>
    </row>
    <row r="200" spans="22:29" x14ac:dyDescent="0.2">
      <c r="V200" s="1"/>
      <c r="W200" s="1"/>
      <c r="X200" s="1"/>
      <c r="Y200" s="1"/>
      <c r="Z200" s="1"/>
      <c r="AA200" s="1"/>
      <c r="AB200" s="8"/>
      <c r="AC200" s="1"/>
    </row>
    <row r="201" spans="22:29" x14ac:dyDescent="0.2">
      <c r="V201" s="1"/>
      <c r="W201" s="1"/>
      <c r="X201" s="1"/>
      <c r="Y201" s="1"/>
      <c r="Z201" s="1"/>
      <c r="AA201" s="1"/>
      <c r="AB201" s="8"/>
      <c r="AC201" s="1"/>
    </row>
    <row r="202" spans="22:29" x14ac:dyDescent="0.2">
      <c r="V202" s="1"/>
      <c r="W202" s="1"/>
      <c r="X202" s="1"/>
      <c r="Y202" s="1"/>
      <c r="Z202" s="1"/>
      <c r="AA202" s="1"/>
      <c r="AB202" s="8"/>
      <c r="AC202" s="1"/>
    </row>
    <row r="203" spans="22:29" x14ac:dyDescent="0.2">
      <c r="V203" s="1"/>
      <c r="W203" s="1"/>
      <c r="X203" s="1"/>
      <c r="Y203" s="1"/>
      <c r="Z203" s="1"/>
      <c r="AA203" s="1"/>
      <c r="AB203" s="8"/>
      <c r="AC203" s="1"/>
    </row>
    <row r="204" spans="22:29" x14ac:dyDescent="0.2">
      <c r="V204" s="1"/>
      <c r="W204" s="1"/>
      <c r="X204" s="1"/>
      <c r="Y204" s="1"/>
      <c r="Z204" s="1"/>
      <c r="AA204" s="1"/>
      <c r="AB204" s="8"/>
      <c r="AC204" s="1"/>
    </row>
    <row r="205" spans="22:29" x14ac:dyDescent="0.2">
      <c r="V205" s="1"/>
      <c r="W205" s="1"/>
      <c r="X205" s="1"/>
      <c r="Y205" s="1"/>
      <c r="Z205" s="1"/>
      <c r="AA205" s="1"/>
      <c r="AB205" s="8"/>
      <c r="AC205" s="1"/>
    </row>
    <row r="206" spans="22:29" x14ac:dyDescent="0.2">
      <c r="V206" s="1"/>
      <c r="W206" s="1"/>
      <c r="X206" s="1"/>
      <c r="Y206" s="1"/>
      <c r="Z206" s="1"/>
      <c r="AA206" s="1"/>
      <c r="AB206" s="8"/>
      <c r="AC206" s="1"/>
    </row>
    <row r="207" spans="22:29" x14ac:dyDescent="0.2">
      <c r="V207" s="1"/>
      <c r="W207" s="1"/>
      <c r="X207" s="1"/>
      <c r="Y207" s="1"/>
      <c r="Z207" s="1"/>
      <c r="AA207" s="1"/>
      <c r="AB207" s="8"/>
      <c r="AC207" s="1"/>
    </row>
    <row r="208" spans="22:29" x14ac:dyDescent="0.2">
      <c r="V208" s="1"/>
      <c r="W208" s="1"/>
      <c r="X208" s="1"/>
      <c r="Y208" s="1"/>
      <c r="Z208" s="1"/>
      <c r="AA208" s="1"/>
      <c r="AB208" s="8"/>
      <c r="AC208" s="1"/>
    </row>
    <row r="209" spans="22:29" x14ac:dyDescent="0.2">
      <c r="V209" s="1"/>
      <c r="W209" s="1"/>
      <c r="X209" s="1"/>
      <c r="Y209" s="1"/>
      <c r="Z209" s="1"/>
      <c r="AA209" s="1"/>
      <c r="AB209" s="8"/>
      <c r="AC209" s="1"/>
    </row>
    <row r="210" spans="22:29" x14ac:dyDescent="0.2">
      <c r="V210" s="1"/>
      <c r="W210" s="1"/>
      <c r="X210" s="1"/>
      <c r="Y210" s="1"/>
      <c r="Z210" s="1"/>
      <c r="AA210" s="1"/>
      <c r="AB210" s="8"/>
      <c r="AC210" s="1"/>
    </row>
    <row r="211" spans="22:29" x14ac:dyDescent="0.2">
      <c r="V211" s="1"/>
      <c r="W211" s="1"/>
      <c r="X211" s="1"/>
      <c r="Y211" s="1"/>
      <c r="Z211" s="1"/>
      <c r="AA211" s="1"/>
      <c r="AB211" s="8"/>
      <c r="AC211" s="1"/>
    </row>
    <row r="212" spans="22:29" x14ac:dyDescent="0.2">
      <c r="V212" s="1"/>
      <c r="W212" s="1"/>
      <c r="X212" s="1"/>
      <c r="Y212" s="1"/>
      <c r="Z212" s="1"/>
      <c r="AA212" s="1"/>
      <c r="AB212" s="8"/>
      <c r="AC212" s="1"/>
    </row>
    <row r="213" spans="22:29" x14ac:dyDescent="0.2">
      <c r="V213" s="1"/>
      <c r="W213" s="1"/>
      <c r="X213" s="1"/>
      <c r="Y213" s="1"/>
      <c r="Z213" s="1"/>
      <c r="AA213" s="1"/>
      <c r="AB213" s="8"/>
      <c r="AC213" s="1"/>
    </row>
    <row r="214" spans="22:29" x14ac:dyDescent="0.2">
      <c r="V214" s="1"/>
      <c r="W214" s="1"/>
      <c r="X214" s="1"/>
      <c r="Y214" s="1"/>
      <c r="Z214" s="1"/>
      <c r="AA214" s="1"/>
      <c r="AB214" s="8"/>
      <c r="AC214" s="1"/>
    </row>
    <row r="215" spans="22:29" x14ac:dyDescent="0.2">
      <c r="V215" s="1"/>
      <c r="W215" s="1"/>
      <c r="X215" s="1"/>
      <c r="Y215" s="1"/>
      <c r="Z215" s="1"/>
      <c r="AA215" s="1"/>
      <c r="AB215" s="8"/>
      <c r="AC215" s="1"/>
    </row>
    <row r="216" spans="22:29" x14ac:dyDescent="0.2">
      <c r="V216" s="1"/>
      <c r="W216" s="1"/>
      <c r="X216" s="1"/>
      <c r="Y216" s="1"/>
      <c r="Z216" s="1"/>
      <c r="AA216" s="1"/>
      <c r="AB216" s="8"/>
      <c r="AC216" s="1"/>
    </row>
    <row r="217" spans="22:29" x14ac:dyDescent="0.2">
      <c r="V217" s="1"/>
      <c r="W217" s="1"/>
      <c r="X217" s="1"/>
      <c r="Y217" s="1"/>
      <c r="Z217" s="1"/>
      <c r="AA217" s="1"/>
      <c r="AB217" s="8"/>
      <c r="AC217" s="1"/>
    </row>
    <row r="218" spans="22:29" x14ac:dyDescent="0.2">
      <c r="V218" s="1"/>
      <c r="W218" s="1"/>
      <c r="X218" s="1"/>
      <c r="Y218" s="1"/>
      <c r="Z218" s="1"/>
      <c r="AA218" s="1"/>
      <c r="AB218" s="8"/>
      <c r="AC218" s="1"/>
    </row>
    <row r="219" spans="22:29" x14ac:dyDescent="0.2">
      <c r="V219" s="1"/>
      <c r="W219" s="1"/>
      <c r="X219" s="1"/>
      <c r="Y219" s="1"/>
      <c r="Z219" s="1"/>
      <c r="AA219" s="1"/>
      <c r="AB219" s="8"/>
      <c r="AC219" s="1"/>
    </row>
    <row r="220" spans="22:29" x14ac:dyDescent="0.2">
      <c r="V220" s="1"/>
      <c r="W220" s="1"/>
      <c r="X220" s="1"/>
      <c r="Y220" s="1"/>
      <c r="Z220" s="1"/>
      <c r="AA220" s="1"/>
      <c r="AB220" s="8"/>
      <c r="AC220" s="1"/>
    </row>
    <row r="221" spans="22:29" x14ac:dyDescent="0.2">
      <c r="V221" s="1"/>
      <c r="W221" s="1"/>
      <c r="X221" s="1"/>
      <c r="Y221" s="1"/>
      <c r="Z221" s="1"/>
      <c r="AA221" s="1"/>
      <c r="AB221" s="8"/>
      <c r="AC221" s="1"/>
    </row>
    <row r="222" spans="22:29" x14ac:dyDescent="0.2">
      <c r="V222" s="1"/>
      <c r="W222" s="1"/>
      <c r="X222" s="1"/>
      <c r="Y222" s="1"/>
      <c r="Z222" s="1"/>
      <c r="AA222" s="1"/>
      <c r="AB222" s="8"/>
      <c r="AC222" s="1"/>
    </row>
    <row r="223" spans="22:29" x14ac:dyDescent="0.2">
      <c r="V223" s="1"/>
      <c r="W223" s="1"/>
      <c r="X223" s="1"/>
      <c r="Y223" s="1"/>
      <c r="Z223" s="1"/>
      <c r="AA223" s="1"/>
      <c r="AB223" s="8"/>
      <c r="AC223" s="1"/>
    </row>
    <row r="224" spans="22:29" x14ac:dyDescent="0.2">
      <c r="V224" s="1"/>
      <c r="W224" s="1"/>
      <c r="X224" s="1"/>
      <c r="Y224" s="1"/>
      <c r="Z224" s="1"/>
      <c r="AA224" s="1"/>
      <c r="AB224" s="8"/>
      <c r="AC224" s="1"/>
    </row>
    <row r="225" spans="22:29" x14ac:dyDescent="0.2">
      <c r="V225" s="1"/>
      <c r="W225" s="1"/>
      <c r="X225" s="1"/>
      <c r="Y225" s="1"/>
      <c r="Z225" s="1"/>
      <c r="AA225" s="1"/>
      <c r="AB225" s="8"/>
      <c r="AC225" s="1"/>
    </row>
    <row r="226" spans="22:29" x14ac:dyDescent="0.2">
      <c r="V226" s="1"/>
      <c r="W226" s="1"/>
      <c r="X226" s="1"/>
      <c r="Y226" s="1"/>
      <c r="Z226" s="1"/>
      <c r="AA226" s="1"/>
      <c r="AB226" s="8"/>
      <c r="AC226" s="1"/>
    </row>
    <row r="227" spans="22:29" x14ac:dyDescent="0.2">
      <c r="V227" s="1"/>
      <c r="W227" s="1"/>
      <c r="X227" s="1"/>
      <c r="Y227" s="1"/>
      <c r="Z227" s="1"/>
      <c r="AA227" s="1"/>
      <c r="AB227" s="8"/>
      <c r="AC227" s="1"/>
    </row>
    <row r="228" spans="22:29" x14ac:dyDescent="0.2">
      <c r="V228" s="1"/>
      <c r="W228" s="1"/>
      <c r="X228" s="1"/>
      <c r="Y228" s="1"/>
      <c r="Z228" s="1"/>
      <c r="AA228" s="1"/>
      <c r="AB228" s="8"/>
      <c r="AC228" s="1"/>
    </row>
    <row r="229" spans="22:29" x14ac:dyDescent="0.2">
      <c r="V229" s="1"/>
      <c r="W229" s="1"/>
      <c r="X229" s="1"/>
      <c r="Y229" s="1"/>
      <c r="Z229" s="1"/>
      <c r="AA229" s="1"/>
      <c r="AB229" s="8"/>
      <c r="AC229" s="1"/>
    </row>
    <row r="230" spans="22:29" x14ac:dyDescent="0.2">
      <c r="V230" s="1"/>
      <c r="W230" s="1"/>
      <c r="X230" s="1"/>
      <c r="Y230" s="1"/>
      <c r="Z230" s="1"/>
      <c r="AA230" s="1"/>
      <c r="AB230" s="8"/>
      <c r="AC230" s="1"/>
    </row>
    <row r="231" spans="22:29" x14ac:dyDescent="0.2">
      <c r="V231" s="1"/>
      <c r="W231" s="1"/>
      <c r="X231" s="1"/>
      <c r="Y231" s="1"/>
      <c r="Z231" s="1"/>
      <c r="AA231" s="1"/>
      <c r="AB231" s="8"/>
      <c r="AC231" s="1"/>
    </row>
    <row r="232" spans="22:29" x14ac:dyDescent="0.2">
      <c r="V232" s="1"/>
      <c r="W232" s="1"/>
      <c r="X232" s="1"/>
      <c r="Y232" s="1"/>
      <c r="Z232" s="1"/>
      <c r="AA232" s="1"/>
      <c r="AB232" s="8"/>
      <c r="AC232" s="1"/>
    </row>
    <row r="233" spans="22:29" x14ac:dyDescent="0.2">
      <c r="V233" s="1"/>
      <c r="W233" s="1"/>
      <c r="X233" s="1"/>
      <c r="Y233" s="1"/>
      <c r="Z233" s="1"/>
      <c r="AA233" s="1"/>
      <c r="AB233" s="8"/>
      <c r="AC233" s="1"/>
    </row>
    <row r="234" spans="22:29" x14ac:dyDescent="0.2">
      <c r="V234" s="1"/>
      <c r="W234" s="1"/>
      <c r="X234" s="1"/>
      <c r="Y234" s="1"/>
      <c r="Z234" s="1"/>
      <c r="AA234" s="1"/>
      <c r="AB234" s="8"/>
      <c r="AC234" s="1"/>
    </row>
    <row r="235" spans="22:29" x14ac:dyDescent="0.2">
      <c r="V235" s="1"/>
      <c r="W235" s="1"/>
      <c r="X235" s="1"/>
      <c r="Y235" s="1"/>
      <c r="Z235" s="1"/>
      <c r="AA235" s="1"/>
      <c r="AB235" s="8"/>
      <c r="AC235" s="1"/>
    </row>
    <row r="236" spans="22:29" x14ac:dyDescent="0.2">
      <c r="V236" s="1"/>
      <c r="W236" s="1"/>
      <c r="X236" s="1"/>
      <c r="Y236" s="1"/>
      <c r="Z236" s="1"/>
      <c r="AA236" s="1"/>
      <c r="AB236" s="8"/>
      <c r="AC236" s="1"/>
    </row>
    <row r="237" spans="22:29" x14ac:dyDescent="0.2">
      <c r="V237" s="1"/>
      <c r="W237" s="1"/>
      <c r="X237" s="1"/>
      <c r="Y237" s="1"/>
      <c r="Z237" s="1"/>
      <c r="AA237" s="1"/>
      <c r="AB237" s="8"/>
      <c r="AC237" s="1"/>
    </row>
    <row r="238" spans="22:29" x14ac:dyDescent="0.2">
      <c r="V238" s="1"/>
      <c r="W238" s="1"/>
      <c r="X238" s="1"/>
      <c r="Y238" s="1"/>
      <c r="Z238" s="1"/>
      <c r="AA238" s="1"/>
      <c r="AB238" s="8"/>
      <c r="AC238" s="1"/>
    </row>
    <row r="239" spans="22:29" x14ac:dyDescent="0.2">
      <c r="V239" s="1"/>
      <c r="W239" s="1"/>
      <c r="X239" s="1"/>
      <c r="Y239" s="1"/>
      <c r="Z239" s="1"/>
      <c r="AA239" s="1"/>
      <c r="AB239" s="8"/>
      <c r="AC239" s="1"/>
    </row>
    <row r="240" spans="22:29" x14ac:dyDescent="0.2">
      <c r="V240" s="1"/>
      <c r="W240" s="1"/>
      <c r="X240" s="1"/>
      <c r="Y240" s="1"/>
      <c r="Z240" s="1"/>
      <c r="AA240" s="1"/>
      <c r="AB240" s="8"/>
      <c r="AC240" s="1"/>
    </row>
    <row r="241" spans="22:29" x14ac:dyDescent="0.2">
      <c r="V241" s="1"/>
      <c r="W241" s="1"/>
      <c r="X241" s="1"/>
      <c r="Y241" s="1"/>
      <c r="Z241" s="1"/>
      <c r="AA241" s="1"/>
      <c r="AB241" s="8"/>
      <c r="AC241" s="1"/>
    </row>
    <row r="242" spans="22:29" x14ac:dyDescent="0.2">
      <c r="V242" s="1"/>
      <c r="W242" s="1"/>
      <c r="X242" s="1"/>
      <c r="Y242" s="1"/>
      <c r="Z242" s="1"/>
      <c r="AA242" s="1"/>
      <c r="AB242" s="8"/>
      <c r="AC242" s="1"/>
    </row>
    <row r="243" spans="22:29" x14ac:dyDescent="0.2">
      <c r="V243" s="1"/>
      <c r="W243" s="1"/>
      <c r="X243" s="1"/>
      <c r="Y243" s="1"/>
      <c r="Z243" s="1"/>
      <c r="AA243" s="1"/>
      <c r="AB243" s="8"/>
      <c r="AC243" s="1"/>
    </row>
    <row r="244" spans="22:29" x14ac:dyDescent="0.2">
      <c r="V244" s="1"/>
      <c r="W244" s="1"/>
      <c r="X244" s="1"/>
      <c r="Y244" s="1"/>
      <c r="Z244" s="1"/>
      <c r="AA244" s="1"/>
      <c r="AB244" s="8"/>
      <c r="AC244" s="1"/>
    </row>
    <row r="245" spans="22:29" x14ac:dyDescent="0.2">
      <c r="V245" s="1"/>
      <c r="W245" s="1"/>
      <c r="X245" s="1"/>
      <c r="Y245" s="1"/>
      <c r="Z245" s="1"/>
      <c r="AA245" s="1"/>
      <c r="AB245" s="8"/>
      <c r="AC245" s="1"/>
    </row>
    <row r="246" spans="22:29" x14ac:dyDescent="0.2">
      <c r="V246" s="1"/>
      <c r="W246" s="1"/>
      <c r="X246" s="1"/>
      <c r="Y246" s="1"/>
      <c r="Z246" s="1"/>
      <c r="AA246" s="1"/>
      <c r="AB246" s="8"/>
      <c r="AC246" s="1"/>
    </row>
    <row r="247" spans="22:29" x14ac:dyDescent="0.2">
      <c r="V247" s="1"/>
      <c r="W247" s="1"/>
      <c r="X247" s="1"/>
      <c r="Y247" s="1"/>
      <c r="Z247" s="1"/>
      <c r="AA247" s="1"/>
      <c r="AB247" s="8"/>
      <c r="AC247" s="1"/>
    </row>
    <row r="248" spans="22:29" x14ac:dyDescent="0.2">
      <c r="V248" s="1"/>
      <c r="W248" s="1"/>
      <c r="X248" s="1"/>
      <c r="Y248" s="1"/>
      <c r="Z248" s="1"/>
      <c r="AA248" s="1"/>
      <c r="AB248" s="8"/>
      <c r="AC248" s="1"/>
    </row>
    <row r="249" spans="22:29" x14ac:dyDescent="0.2">
      <c r="V249" s="1"/>
      <c r="W249" s="1"/>
      <c r="X249" s="1"/>
      <c r="Y249" s="1"/>
      <c r="Z249" s="1"/>
      <c r="AA249" s="1"/>
      <c r="AB249" s="8"/>
      <c r="AC249" s="1"/>
    </row>
    <row r="250" spans="22:29" x14ac:dyDescent="0.2">
      <c r="V250" s="1"/>
      <c r="W250" s="1"/>
      <c r="X250" s="1"/>
      <c r="Y250" s="1"/>
      <c r="Z250" s="1"/>
      <c r="AA250" s="1"/>
      <c r="AB250" s="8"/>
      <c r="AC250" s="1"/>
    </row>
    <row r="251" spans="22:29" x14ac:dyDescent="0.2">
      <c r="V251" s="1"/>
      <c r="W251" s="1"/>
      <c r="X251" s="1"/>
      <c r="Y251" s="1"/>
      <c r="Z251" s="1"/>
      <c r="AA251" s="1"/>
      <c r="AB251" s="8"/>
      <c r="AC251" s="1"/>
    </row>
    <row r="252" spans="22:29" x14ac:dyDescent="0.2">
      <c r="V252" s="1"/>
      <c r="W252" s="1"/>
      <c r="X252" s="1"/>
      <c r="Y252" s="1"/>
      <c r="Z252" s="1"/>
      <c r="AA252" s="1"/>
      <c r="AB252" s="8"/>
      <c r="AC252" s="1"/>
    </row>
    <row r="253" spans="22:29" x14ac:dyDescent="0.2">
      <c r="V253" s="1"/>
      <c r="W253" s="1"/>
      <c r="X253" s="1"/>
      <c r="Y253" s="1"/>
      <c r="Z253" s="1"/>
      <c r="AA253" s="1"/>
      <c r="AB253" s="8"/>
      <c r="AC253" s="1"/>
    </row>
    <row r="254" spans="22:29" x14ac:dyDescent="0.2">
      <c r="V254" s="1"/>
      <c r="W254" s="1"/>
      <c r="X254" s="1"/>
      <c r="Y254" s="1"/>
      <c r="Z254" s="1"/>
      <c r="AA254" s="1"/>
      <c r="AB254" s="8"/>
      <c r="AC254" s="1"/>
    </row>
    <row r="255" spans="22:29" x14ac:dyDescent="0.2">
      <c r="V255" s="1"/>
      <c r="W255" s="1"/>
      <c r="X255" s="1"/>
      <c r="Y255" s="1"/>
      <c r="Z255" s="1"/>
      <c r="AA255" s="1"/>
      <c r="AB255" s="8"/>
      <c r="AC255" s="1"/>
    </row>
    <row r="256" spans="22:29" x14ac:dyDescent="0.2">
      <c r="V256" s="1"/>
      <c r="W256" s="1"/>
      <c r="X256" s="1"/>
      <c r="Y256" s="1"/>
      <c r="Z256" s="1"/>
      <c r="AA256" s="1"/>
      <c r="AB256" s="8"/>
      <c r="AC256" s="1"/>
    </row>
    <row r="257" spans="1:29" x14ac:dyDescent="0.2">
      <c r="V257" s="1"/>
      <c r="W257" s="1"/>
      <c r="X257" s="1"/>
      <c r="Y257" s="1"/>
      <c r="Z257" s="1"/>
      <c r="AA257" s="1"/>
      <c r="AB257" s="8"/>
      <c r="AC257" s="1"/>
    </row>
    <row r="258" spans="1:29" x14ac:dyDescent="0.2">
      <c r="V258" s="1"/>
      <c r="W258" s="1"/>
      <c r="X258" s="1"/>
      <c r="Y258" s="1"/>
      <c r="Z258" s="1"/>
      <c r="AA258" s="1"/>
      <c r="AB258" s="8"/>
      <c r="AC258" s="1"/>
    </row>
    <row r="259" spans="1:29" x14ac:dyDescent="0.2">
      <c r="V259" s="1"/>
      <c r="W259" s="1"/>
      <c r="X259" s="1"/>
      <c r="Y259" s="1"/>
      <c r="Z259" s="1"/>
      <c r="AA259" s="1"/>
      <c r="AB259" s="8"/>
      <c r="AC259" s="1"/>
    </row>
    <row r="260" spans="1:29" x14ac:dyDescent="0.2">
      <c r="V260" s="1"/>
      <c r="W260" s="1"/>
      <c r="X260" s="1"/>
      <c r="Y260" s="1"/>
      <c r="Z260" s="1"/>
      <c r="AA260" s="1"/>
      <c r="AB260" s="8"/>
      <c r="AC260" s="1"/>
    </row>
    <row r="261" spans="1:2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</sheetData>
  <mergeCells count="12">
    <mergeCell ref="I4:L4"/>
    <mergeCell ref="I16:L16"/>
    <mergeCell ref="I29:L29"/>
    <mergeCell ref="I41:L41"/>
    <mergeCell ref="E29:H29"/>
    <mergeCell ref="E16:H16"/>
    <mergeCell ref="E4:H4"/>
    <mergeCell ref="A4:D4"/>
    <mergeCell ref="A16:D16"/>
    <mergeCell ref="A29:D29"/>
    <mergeCell ref="A41:D41"/>
    <mergeCell ref="E41:H41"/>
  </mergeCells>
  <phoneticPr fontId="7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R524"/>
  <sheetViews>
    <sheetView zoomScale="60" zoomScaleNormal="60" workbookViewId="0">
      <selection activeCell="V54" sqref="V54"/>
    </sheetView>
  </sheetViews>
  <sheetFormatPr defaultColWidth="8.85546875" defaultRowHeight="15" x14ac:dyDescent="0.25"/>
  <cols>
    <col min="1" max="1" width="11.7109375" style="2" customWidth="1"/>
    <col min="2" max="2" width="11.42578125" style="2" bestFit="1" customWidth="1"/>
    <col min="3" max="3" width="14.85546875" style="2" bestFit="1" customWidth="1"/>
    <col min="4" max="4" width="13.140625" style="2" bestFit="1" customWidth="1"/>
    <col min="5" max="6" width="14.85546875" style="2" bestFit="1" customWidth="1"/>
    <col min="7" max="7" width="11.28515625" style="2" customWidth="1"/>
    <col min="8" max="8" width="10.5703125" style="2" customWidth="1"/>
    <col min="9" max="9" width="15.140625" style="2" bestFit="1" customWidth="1"/>
    <col min="10" max="10" width="9.5703125" style="2" bestFit="1" customWidth="1"/>
    <col min="11" max="11" width="16.28515625" style="2" bestFit="1" customWidth="1"/>
    <col min="12" max="12" width="18.42578125" style="2" bestFit="1" customWidth="1"/>
    <col min="13" max="13" width="18.140625" style="2" bestFit="1" customWidth="1"/>
    <col min="14" max="14" width="15.7109375" style="5" bestFit="1" customWidth="1"/>
    <col min="15" max="15" width="27.5703125" style="2" bestFit="1" customWidth="1"/>
    <col min="16" max="16" width="28.85546875" style="2" bestFit="1" customWidth="1"/>
    <col min="17" max="17" width="18.28515625" bestFit="1" customWidth="1"/>
    <col min="18" max="18" width="17.85546875" style="2" customWidth="1"/>
    <col min="19" max="19" width="14.28515625" style="2" bestFit="1" customWidth="1"/>
    <col min="20" max="20" width="15.42578125" style="2" bestFit="1" customWidth="1"/>
    <col min="21" max="21" width="15.85546875" style="2" bestFit="1" customWidth="1"/>
    <col min="22" max="22" width="18" style="2" bestFit="1" customWidth="1"/>
    <col min="23" max="23" width="27.7109375" style="2" bestFit="1" customWidth="1"/>
    <col min="24" max="16384" width="8.85546875" style="2"/>
  </cols>
  <sheetData>
    <row r="1" spans="17:18" x14ac:dyDescent="0.25">
      <c r="Q1" s="84"/>
    </row>
    <row r="2" spans="17:18" x14ac:dyDescent="0.25">
      <c r="Q2" s="84"/>
    </row>
    <row r="3" spans="17:18" x14ac:dyDescent="0.25">
      <c r="Q3" s="84"/>
    </row>
    <row r="4" spans="17:18" x14ac:dyDescent="0.25">
      <c r="Q4" s="84"/>
    </row>
    <row r="5" spans="17:18" x14ac:dyDescent="0.25">
      <c r="Q5" s="84"/>
    </row>
    <row r="6" spans="17:18" x14ac:dyDescent="0.25">
      <c r="Q6" s="84"/>
    </row>
    <row r="7" spans="17:18" ht="15.75" x14ac:dyDescent="0.25">
      <c r="Q7" s="84"/>
      <c r="R7" s="72"/>
    </row>
    <row r="8" spans="17:18" ht="15.75" x14ac:dyDescent="0.25">
      <c r="Q8" s="72"/>
    </row>
    <row r="9" spans="17:18" ht="15.75" x14ac:dyDescent="0.25">
      <c r="Q9" s="72"/>
    </row>
    <row r="10" spans="17:18" ht="15.75" x14ac:dyDescent="0.25">
      <c r="Q10" s="72"/>
    </row>
    <row r="11" spans="17:18" x14ac:dyDescent="0.25">
      <c r="Q11" s="84"/>
      <c r="R11" s="73"/>
    </row>
    <row r="12" spans="17:18" x14ac:dyDescent="0.25">
      <c r="Q12" s="84"/>
      <c r="R12" s="73"/>
    </row>
    <row r="13" spans="17:18" x14ac:dyDescent="0.25">
      <c r="Q13" s="71"/>
    </row>
    <row r="14" spans="17:18" x14ac:dyDescent="0.25">
      <c r="Q14" s="84"/>
    </row>
    <row r="15" spans="17:18" x14ac:dyDescent="0.25">
      <c r="Q15" s="84"/>
    </row>
    <row r="16" spans="17:18" x14ac:dyDescent="0.25">
      <c r="Q16" s="84"/>
    </row>
    <row r="17" spans="14:17" x14ac:dyDescent="0.25">
      <c r="Q17" s="84"/>
    </row>
    <row r="18" spans="14:17" x14ac:dyDescent="0.25">
      <c r="Q18" s="84"/>
    </row>
    <row r="19" spans="14:17" x14ac:dyDescent="0.25">
      <c r="Q19" s="84"/>
    </row>
    <row r="20" spans="14:17" x14ac:dyDescent="0.25">
      <c r="Q20" s="84"/>
    </row>
    <row r="21" spans="14:17" x14ac:dyDescent="0.25">
      <c r="Q21" s="84"/>
    </row>
    <row r="22" spans="14:17" x14ac:dyDescent="0.25">
      <c r="Q22" s="84"/>
    </row>
    <row r="23" spans="14:17" x14ac:dyDescent="0.25">
      <c r="Q23" s="84"/>
    </row>
    <row r="24" spans="14:17" x14ac:dyDescent="0.25">
      <c r="Q24" s="84"/>
    </row>
    <row r="25" spans="14:17" x14ac:dyDescent="0.25">
      <c r="Q25" s="84"/>
    </row>
    <row r="26" spans="14:17" x14ac:dyDescent="0.25">
      <c r="N26" s="2"/>
      <c r="Q26" s="84"/>
    </row>
    <row r="27" spans="14:17" x14ac:dyDescent="0.25">
      <c r="N27" s="2"/>
      <c r="Q27" s="84"/>
    </row>
    <row r="28" spans="14:17" x14ac:dyDescent="0.25">
      <c r="N28" s="2"/>
      <c r="Q28" s="84"/>
    </row>
    <row r="29" spans="14:17" x14ac:dyDescent="0.25">
      <c r="N29" s="2"/>
      <c r="Q29" s="84"/>
    </row>
    <row r="30" spans="14:17" x14ac:dyDescent="0.25">
      <c r="N30" s="2"/>
      <c r="Q30" s="84"/>
    </row>
    <row r="31" spans="14:17" x14ac:dyDescent="0.25">
      <c r="N31" s="2"/>
      <c r="Q31" s="84"/>
    </row>
    <row r="32" spans="14:17" x14ac:dyDescent="0.25">
      <c r="N32" s="2"/>
      <c r="Q32" s="84"/>
    </row>
    <row r="33" spans="14:17" x14ac:dyDescent="0.25">
      <c r="N33" s="2"/>
      <c r="Q33" s="84"/>
    </row>
    <row r="34" spans="14:17" x14ac:dyDescent="0.25">
      <c r="N34" s="2"/>
      <c r="Q34" s="84"/>
    </row>
    <row r="35" spans="14:17" x14ac:dyDescent="0.25">
      <c r="N35" s="2"/>
      <c r="Q35" s="84"/>
    </row>
    <row r="36" spans="14:17" x14ac:dyDescent="0.25">
      <c r="N36" s="2"/>
      <c r="Q36" s="84"/>
    </row>
    <row r="37" spans="14:17" x14ac:dyDescent="0.25">
      <c r="N37" s="2"/>
      <c r="Q37" s="84"/>
    </row>
    <row r="38" spans="14:17" x14ac:dyDescent="0.25">
      <c r="N38" s="2"/>
      <c r="Q38" s="84"/>
    </row>
    <row r="39" spans="14:17" x14ac:dyDescent="0.25">
      <c r="N39" s="2"/>
      <c r="Q39" s="84"/>
    </row>
    <row r="40" spans="14:17" x14ac:dyDescent="0.25">
      <c r="N40" s="2"/>
      <c r="Q40" s="84"/>
    </row>
    <row r="41" spans="14:17" x14ac:dyDescent="0.25">
      <c r="N41" s="2"/>
      <c r="Q41" s="84"/>
    </row>
    <row r="42" spans="14:17" x14ac:dyDescent="0.25">
      <c r="N42" s="2"/>
      <c r="Q42" s="84"/>
    </row>
    <row r="43" spans="14:17" x14ac:dyDescent="0.25">
      <c r="N43" s="2"/>
      <c r="Q43" s="84"/>
    </row>
    <row r="44" spans="14:17" x14ac:dyDescent="0.25">
      <c r="N44" s="2"/>
      <c r="Q44" s="84"/>
    </row>
    <row r="45" spans="14:17" x14ac:dyDescent="0.25">
      <c r="N45" s="2"/>
      <c r="Q45" s="84"/>
    </row>
    <row r="46" spans="14:17" x14ac:dyDescent="0.25">
      <c r="N46" s="2"/>
      <c r="Q46" s="84"/>
    </row>
    <row r="47" spans="14:17" x14ac:dyDescent="0.25">
      <c r="N47" s="2"/>
      <c r="Q47" s="84"/>
    </row>
    <row r="48" spans="14:17" x14ac:dyDescent="0.25">
      <c r="N48" s="2"/>
      <c r="Q48" s="84"/>
    </row>
    <row r="49" spans="14:17" x14ac:dyDescent="0.25">
      <c r="N49" s="2"/>
      <c r="Q49" s="84"/>
    </row>
    <row r="50" spans="14:17" x14ac:dyDescent="0.25">
      <c r="N50" s="2"/>
      <c r="Q50" s="84"/>
    </row>
    <row r="51" spans="14:17" x14ac:dyDescent="0.25">
      <c r="N51" s="2"/>
      <c r="Q51" s="84"/>
    </row>
    <row r="52" spans="14:17" x14ac:dyDescent="0.25">
      <c r="N52" s="2"/>
      <c r="Q52" s="84"/>
    </row>
    <row r="53" spans="14:17" x14ac:dyDescent="0.25">
      <c r="N53" s="2"/>
      <c r="Q53" s="84"/>
    </row>
    <row r="54" spans="14:17" x14ac:dyDescent="0.25">
      <c r="N54" s="2"/>
      <c r="Q54" s="84"/>
    </row>
    <row r="55" spans="14:17" x14ac:dyDescent="0.25">
      <c r="Q55" s="84"/>
    </row>
    <row r="56" spans="14:17" x14ac:dyDescent="0.25">
      <c r="Q56" s="84"/>
    </row>
    <row r="57" spans="14:17" x14ac:dyDescent="0.25">
      <c r="Q57" s="84"/>
    </row>
    <row r="58" spans="14:17" x14ac:dyDescent="0.25">
      <c r="Q58" s="84"/>
    </row>
    <row r="59" spans="14:17" x14ac:dyDescent="0.25">
      <c r="Q59" s="84"/>
    </row>
    <row r="60" spans="14:17" x14ac:dyDescent="0.25">
      <c r="Q60" s="84"/>
    </row>
    <row r="61" spans="14:17" x14ac:dyDescent="0.25">
      <c r="Q61" s="84"/>
    </row>
    <row r="62" spans="14:17" x14ac:dyDescent="0.25">
      <c r="Q62" s="84"/>
    </row>
    <row r="63" spans="14:17" x14ac:dyDescent="0.25">
      <c r="Q63" s="84"/>
    </row>
    <row r="64" spans="14:17" x14ac:dyDescent="0.25">
      <c r="N64" s="2"/>
      <c r="Q64" s="84"/>
    </row>
    <row r="65" spans="1:17" x14ac:dyDescent="0.25">
      <c r="N65" s="2"/>
      <c r="Q65" s="84"/>
    </row>
    <row r="66" spans="1:17" x14ac:dyDescent="0.25">
      <c r="N66" s="2"/>
      <c r="Q66" s="84"/>
    </row>
    <row r="67" spans="1:17" x14ac:dyDescent="0.25">
      <c r="N67" s="2"/>
      <c r="Q67" s="84"/>
    </row>
    <row r="68" spans="1:17" x14ac:dyDescent="0.25">
      <c r="N68" s="2"/>
      <c r="Q68" s="84"/>
    </row>
    <row r="69" spans="1:17" x14ac:dyDescent="0.25">
      <c r="N69" s="2"/>
      <c r="Q69" s="84"/>
    </row>
    <row r="70" spans="1:17" x14ac:dyDescent="0.25">
      <c r="N70" s="2"/>
      <c r="Q70" s="84"/>
    </row>
    <row r="71" spans="1:17" ht="15.75" thickBot="1" x14ac:dyDescent="0.3">
      <c r="N71" s="2"/>
      <c r="Q71" s="84"/>
    </row>
    <row r="72" spans="1:17" ht="29.25" thickBot="1" x14ac:dyDescent="0.5">
      <c r="A72" s="348" t="s">
        <v>57</v>
      </c>
      <c r="B72" s="349"/>
      <c r="C72" s="349"/>
      <c r="D72" s="349"/>
      <c r="E72" s="349"/>
      <c r="F72" s="349"/>
      <c r="G72" s="349"/>
      <c r="H72" s="349"/>
      <c r="I72" s="349"/>
      <c r="J72" s="350"/>
      <c r="K72" s="71"/>
      <c r="L72" s="351" t="s">
        <v>59</v>
      </c>
      <c r="M72" s="352"/>
      <c r="N72" s="352"/>
      <c r="O72" s="352"/>
      <c r="P72" s="353"/>
      <c r="Q72" s="84"/>
    </row>
    <row r="73" spans="1:17" ht="16.5" thickBot="1" x14ac:dyDescent="0.3">
      <c r="A73" s="289" t="s">
        <v>9</v>
      </c>
      <c r="B73" s="291" t="s">
        <v>11</v>
      </c>
      <c r="C73" s="292"/>
      <c r="D73" s="292"/>
      <c r="E73" s="293" t="s">
        <v>10</v>
      </c>
      <c r="F73" s="294"/>
      <c r="G73" s="294"/>
      <c r="H73" s="295" t="s">
        <v>23</v>
      </c>
      <c r="I73" s="296"/>
      <c r="J73" s="297"/>
      <c r="K73" s="71"/>
      <c r="L73" s="170" t="s">
        <v>12</v>
      </c>
      <c r="M73" s="233" t="s">
        <v>37</v>
      </c>
      <c r="N73" s="234" t="s">
        <v>13</v>
      </c>
      <c r="O73" s="233" t="s">
        <v>28</v>
      </c>
      <c r="P73" s="235" t="s">
        <v>27</v>
      </c>
      <c r="Q73" s="84"/>
    </row>
    <row r="74" spans="1:17" ht="16.5" thickBot="1" x14ac:dyDescent="0.3">
      <c r="A74" s="290"/>
      <c r="B74" s="56" t="s">
        <v>21</v>
      </c>
      <c r="C74" s="57" t="s">
        <v>22</v>
      </c>
      <c r="D74" s="58" t="s">
        <v>4</v>
      </c>
      <c r="E74" s="56" t="s">
        <v>21</v>
      </c>
      <c r="F74" s="57" t="s">
        <v>22</v>
      </c>
      <c r="G74" s="58" t="s">
        <v>4</v>
      </c>
      <c r="H74" s="56" t="s">
        <v>21</v>
      </c>
      <c r="I74" s="57" t="s">
        <v>22</v>
      </c>
      <c r="J74" s="58" t="s">
        <v>4</v>
      </c>
      <c r="K74" s="71"/>
      <c r="L74" s="171">
        <v>19.149999999999999</v>
      </c>
      <c r="M74" s="228">
        <f>N81</f>
        <v>0.121</v>
      </c>
      <c r="N74" s="172">
        <f>SUM(L74-M74)</f>
        <v>19.029</v>
      </c>
      <c r="O74" s="228">
        <f>(L77*N77)/1000</f>
        <v>55.53613766143787</v>
      </c>
      <c r="P74" s="173">
        <f>(M77*N77)/1000</f>
        <v>83.483393725707955</v>
      </c>
      <c r="Q74" s="84"/>
    </row>
    <row r="75" spans="1:17" ht="16.5" thickBot="1" x14ac:dyDescent="0.3">
      <c r="A75" s="59">
        <v>0</v>
      </c>
      <c r="B75" s="187">
        <f>IF(Rådata!B5=0,"",Rådata!B5)</f>
        <v>122722.635269165</v>
      </c>
      <c r="C75" s="65">
        <f>IF(Rådata!B17=0,"",Rådata!B17)</f>
        <v>121538.801193237</v>
      </c>
      <c r="D75" s="60">
        <f t="shared" ref="D75:D83" si="0">AVERAGE(B75:C75)</f>
        <v>122130.718231201</v>
      </c>
      <c r="E75" s="188">
        <f>IF(Rådata!C5=0,"",Rådata!C5)</f>
        <v>1903.83337402343</v>
      </c>
      <c r="F75" s="65">
        <f>IF(Rådata!C17=0,"",Rådata!C17)</f>
        <v>3933.16674804687</v>
      </c>
      <c r="G75" s="60">
        <f t="shared" ref="G75:G83" si="1">AVERAGE(E75:F75)</f>
        <v>2918.5000610351499</v>
      </c>
      <c r="H75" s="65">
        <f>IF(Rådata!D5=0,"",Rådata!D5)</f>
        <v>24.603773117065401</v>
      </c>
      <c r="I75" s="65">
        <f>IF(Rådata!D17=0,"",Rådata!D17)</f>
        <v>24.603773117065401</v>
      </c>
      <c r="J75" s="60">
        <f t="shared" ref="J75:J83" si="2">AVERAGE(H75:I75)</f>
        <v>24.603773117065401</v>
      </c>
      <c r="K75" s="71"/>
      <c r="L75" s="174"/>
      <c r="M75" s="229"/>
      <c r="N75" s="229"/>
      <c r="O75" s="229"/>
      <c r="P75" s="175"/>
      <c r="Q75" s="84"/>
    </row>
    <row r="76" spans="1:17" ht="16.5" thickBot="1" x14ac:dyDescent="0.3">
      <c r="A76" s="59">
        <v>30</v>
      </c>
      <c r="B76" s="187">
        <f>IF(Rådata!B6=0,"",Rådata!B6)</f>
        <v>122618.18885803199</v>
      </c>
      <c r="C76" s="65">
        <f>IF(Rådata!B18=0,"",Rådata!B18)</f>
        <v>121486.57798767</v>
      </c>
      <c r="D76" s="61">
        <f t="shared" si="0"/>
        <v>122052.38342285099</v>
      </c>
      <c r="E76" s="188">
        <f>IF(Rådata!C6=0,"",Rådata!C6)</f>
        <v>1984.5</v>
      </c>
      <c r="F76" s="65">
        <f>IF(Rådata!C18=0,"",Rådata!C18)</f>
        <v>4110.16650390625</v>
      </c>
      <c r="G76" s="61">
        <f t="shared" si="1"/>
        <v>3047.333251953125</v>
      </c>
      <c r="H76" s="65">
        <f>IF(Rådata!D6=0,"",Rådata!D6)</f>
        <v>24.6312751770019</v>
      </c>
      <c r="I76" s="65">
        <f>IF(Rådata!D18=0,"",Rådata!D18)</f>
        <v>24.6312751770019</v>
      </c>
      <c r="J76" s="61">
        <f t="shared" si="2"/>
        <v>24.6312751770019</v>
      </c>
      <c r="K76" s="71"/>
      <c r="L76" s="174" t="s">
        <v>29</v>
      </c>
      <c r="M76" s="229" t="s">
        <v>30</v>
      </c>
      <c r="N76" s="229" t="s">
        <v>13</v>
      </c>
      <c r="O76" s="229"/>
      <c r="P76" s="176" t="s">
        <v>35</v>
      </c>
      <c r="Q76" s="84"/>
    </row>
    <row r="77" spans="1:17" ht="16.5" thickBot="1" x14ac:dyDescent="0.3">
      <c r="A77" s="59">
        <v>60</v>
      </c>
      <c r="B77" s="187">
        <f>IF(Rådata!B7=0,"",Rådata!B7)</f>
        <v>122548.55155944799</v>
      </c>
      <c r="C77" s="65">
        <f>IF(Rådata!B19=0,"",Rådata!B19)</f>
        <v>121416.940689086</v>
      </c>
      <c r="D77" s="61">
        <f t="shared" si="0"/>
        <v>121982.746124267</v>
      </c>
      <c r="E77" s="188">
        <f>IF(Rådata!C7=0,"",Rådata!C7)</f>
        <v>2168.5</v>
      </c>
      <c r="F77" s="65">
        <f>IF(Rådata!C19=0,"",Rådata!C19)</f>
        <v>4282.16650390625</v>
      </c>
      <c r="G77" s="61">
        <f t="shared" si="1"/>
        <v>3225.333251953125</v>
      </c>
      <c r="H77" s="65">
        <f>IF(Rådata!D7=0,"",Rådata!D7)</f>
        <v>24.645835876464801</v>
      </c>
      <c r="I77" s="65">
        <f>IF(Rådata!D19=0,"",Rådata!D19)</f>
        <v>24.645835876464801</v>
      </c>
      <c r="J77" s="61">
        <f t="shared" si="2"/>
        <v>24.645835876464801</v>
      </c>
      <c r="K77" s="71"/>
      <c r="L77" s="236">
        <f>G75</f>
        <v>2918.5000610351499</v>
      </c>
      <c r="M77" s="237">
        <f>G83</f>
        <v>4387.1666259765598</v>
      </c>
      <c r="N77" s="238">
        <f>N74</f>
        <v>19.029</v>
      </c>
      <c r="O77" s="228"/>
      <c r="P77" s="205">
        <f>P74-O74</f>
        <v>27.947256064270086</v>
      </c>
      <c r="Q77" s="84"/>
    </row>
    <row r="78" spans="1:17" ht="16.5" thickBot="1" x14ac:dyDescent="0.3">
      <c r="A78" s="59">
        <v>90</v>
      </c>
      <c r="B78" s="187">
        <f>IF(Rådata!B8=0,"",Rådata!B8)</f>
        <v>122461.500167846</v>
      </c>
      <c r="C78" s="65">
        <f>IF(Rådata!B20=0,"",Rådata!B20)</f>
        <v>121364.69841003401</v>
      </c>
      <c r="D78" s="61">
        <f t="shared" si="0"/>
        <v>121913.09928893999</v>
      </c>
      <c r="E78" s="188">
        <f>IF(Rådata!C8=0,"",Rådata!C8)</f>
        <v>2401.5</v>
      </c>
      <c r="F78" s="65">
        <f>IF(Rådata!C20=0,"",Rådata!C20)</f>
        <v>4444.83349609375</v>
      </c>
      <c r="G78" s="61">
        <f t="shared" si="1"/>
        <v>3423.166748046875</v>
      </c>
      <c r="H78" s="65">
        <f>IF(Rådata!D8=0,"",Rådata!D8)</f>
        <v>24.668491363525298</v>
      </c>
      <c r="I78" s="65">
        <f>IF(Rådata!D20=0,"",Rådata!D20)</f>
        <v>24.668491363525298</v>
      </c>
      <c r="J78" s="61">
        <f t="shared" si="2"/>
        <v>24.668491363525298</v>
      </c>
      <c r="K78" s="71"/>
      <c r="L78" s="174"/>
      <c r="M78" s="229"/>
      <c r="N78" s="229"/>
      <c r="O78" s="229"/>
      <c r="P78" s="175"/>
      <c r="Q78" s="84"/>
    </row>
    <row r="79" spans="1:17" ht="16.5" thickBot="1" x14ac:dyDescent="0.3">
      <c r="A79" s="59">
        <v>120</v>
      </c>
      <c r="B79" s="187">
        <f>IF(Rådata!B9=0,"",Rådata!B9)</f>
        <v>122339.639663696</v>
      </c>
      <c r="C79" s="65">
        <f>IF(Rådata!B21=0,"",Rådata!B21)</f>
        <v>121260.251998901</v>
      </c>
      <c r="D79" s="61">
        <f t="shared" si="0"/>
        <v>121799.94583129851</v>
      </c>
      <c r="E79" s="188">
        <f>IF(Rådata!C9=0,"",Rådata!C9)</f>
        <v>2618.16674804687</v>
      </c>
      <c r="F79" s="65">
        <f>IF(Rådata!C21=0,"",Rådata!C21)</f>
        <v>4614.5</v>
      </c>
      <c r="G79" s="61">
        <f t="shared" si="1"/>
        <v>3616.3333740234348</v>
      </c>
      <c r="H79" s="65">
        <f>IF(Rådata!D9=0,"",Rådata!D9)</f>
        <v>24.684673309326101</v>
      </c>
      <c r="I79" s="65">
        <f>IF(Rådata!D21=0,"",Rådata!D21)</f>
        <v>24.684673309326101</v>
      </c>
      <c r="J79" s="61">
        <f t="shared" si="2"/>
        <v>24.684673309326101</v>
      </c>
      <c r="K79" s="71"/>
      <c r="L79" s="239"/>
      <c r="M79" s="240" t="s">
        <v>0</v>
      </c>
      <c r="N79" s="181" t="s">
        <v>34</v>
      </c>
      <c r="O79" s="240" t="s">
        <v>2</v>
      </c>
      <c r="P79" s="241" t="s">
        <v>3</v>
      </c>
      <c r="Q79" s="84"/>
    </row>
    <row r="80" spans="1:17" ht="16.5" thickBot="1" x14ac:dyDescent="0.3">
      <c r="A80" s="59">
        <v>150</v>
      </c>
      <c r="B80" s="187">
        <f>IF(Rådata!B10=0,"",Rådata!B10)</f>
        <v>122165.536880493</v>
      </c>
      <c r="C80" s="65">
        <f>IF(Rådata!B22=0,"",Rådata!B22)</f>
        <v>121120.97740173301</v>
      </c>
      <c r="D80" s="61">
        <f t="shared" si="0"/>
        <v>121643.257141113</v>
      </c>
      <c r="E80" s="188">
        <f>IF(Rådata!C10=0,"",Rådata!C10)</f>
        <v>2833.83325195312</v>
      </c>
      <c r="F80" s="65">
        <f>IF(Rådata!C22=0,"",Rådata!C22)</f>
        <v>4768.83349609375</v>
      </c>
      <c r="G80" s="61">
        <f t="shared" si="1"/>
        <v>3801.3333740234348</v>
      </c>
      <c r="H80" s="65">
        <f>IF(Rådata!D10=0,"",Rådata!D10)</f>
        <v>24.694383621215799</v>
      </c>
      <c r="I80" s="65">
        <f>IF(Rådata!D22=0,"",Rådata!D22)</f>
        <v>24.694383621215799</v>
      </c>
      <c r="J80" s="61">
        <f t="shared" si="2"/>
        <v>24.694383621215799</v>
      </c>
      <c r="K80" s="71"/>
      <c r="L80" s="183"/>
      <c r="M80" s="124" t="s">
        <v>5</v>
      </c>
      <c r="N80" s="231" t="s">
        <v>6</v>
      </c>
      <c r="O80" s="124" t="s">
        <v>7</v>
      </c>
      <c r="P80" s="168" t="s">
        <v>26</v>
      </c>
      <c r="Q80" s="84"/>
    </row>
    <row r="81" spans="1:17" ht="16.5" thickBot="1" x14ac:dyDescent="0.3">
      <c r="A81" s="59">
        <v>180</v>
      </c>
      <c r="B81" s="187">
        <f>IF(Rådata!B11=0,"",Rådata!B11)</f>
        <v>122043.676376342</v>
      </c>
      <c r="C81" s="65">
        <f>IF(Rådata!B23=0,"",Rådata!B23)</f>
        <v>120999.11689758299</v>
      </c>
      <c r="D81" s="61">
        <f t="shared" si="0"/>
        <v>121521.3966369625</v>
      </c>
      <c r="E81" s="188">
        <f>IF(Rådata!C11=0,"",Rådata!C11)</f>
        <v>3054.5</v>
      </c>
      <c r="F81" s="65">
        <f>IF(Rådata!C23=0,"",Rådata!C23)</f>
        <v>4928.16650390625</v>
      </c>
      <c r="G81" s="61">
        <f t="shared" si="1"/>
        <v>3991.333251953125</v>
      </c>
      <c r="H81" s="65">
        <f>IF(Rådata!D11=0,"",Rådata!D11)</f>
        <v>24.7105693817138</v>
      </c>
      <c r="I81" s="65">
        <f>IF(Rådata!D23=0,"",Rådata!D23)</f>
        <v>24.7105693817138</v>
      </c>
      <c r="J81" s="61">
        <f t="shared" si="2"/>
        <v>24.7105693817138</v>
      </c>
      <c r="K81" s="71"/>
      <c r="L81" s="184" t="s">
        <v>36</v>
      </c>
      <c r="M81" s="185">
        <f>P77</f>
        <v>27.947256064270086</v>
      </c>
      <c r="N81" s="264">
        <f>Rådata!C2</f>
        <v>0.121</v>
      </c>
      <c r="O81" s="186">
        <f>SUM(240/3600)</f>
        <v>6.6666666666666666E-2</v>
      </c>
      <c r="P81" s="169">
        <f>SUM(M81/N81/O81)</f>
        <v>3464.5358757359613</v>
      </c>
      <c r="Q81" s="84"/>
    </row>
    <row r="82" spans="1:17" ht="15.75" thickBot="1" x14ac:dyDescent="0.3">
      <c r="A82" s="59">
        <v>210</v>
      </c>
      <c r="B82" s="187">
        <f>IF(Rådata!B12=0,"",Rådata!B12)</f>
        <v>121974.039077758</v>
      </c>
      <c r="C82" s="65">
        <f>IF(Rådata!B24=0,"",Rådata!B24)</f>
        <v>120946.87461853</v>
      </c>
      <c r="D82" s="61">
        <f t="shared" si="0"/>
        <v>121460.45684814401</v>
      </c>
      <c r="E82" s="188">
        <f>IF(Rådata!C12=0,"",Rådata!C12)</f>
        <v>3261.5</v>
      </c>
      <c r="F82" s="65">
        <f>IF(Rådata!C24=0,"",Rådata!C24)</f>
        <v>5104.16650390625</v>
      </c>
      <c r="G82" s="61">
        <f t="shared" si="1"/>
        <v>4182.833251953125</v>
      </c>
      <c r="H82" s="65">
        <f>IF(Rådata!D12=0,"",Rådata!D12)</f>
        <v>24.728374481201101</v>
      </c>
      <c r="I82" s="65">
        <f>IF(Rådata!D24=0,"",Rådata!D24)</f>
        <v>24.728374481201101</v>
      </c>
      <c r="J82" s="61">
        <f t="shared" si="2"/>
        <v>24.728374481201101</v>
      </c>
      <c r="K82" s="71"/>
      <c r="L82" s="71"/>
      <c r="M82" s="71"/>
      <c r="N82" s="71"/>
      <c r="O82" s="71"/>
      <c r="P82" s="84"/>
      <c r="Q82" s="84"/>
    </row>
    <row r="83" spans="1:17" ht="24" thickBot="1" x14ac:dyDescent="0.4">
      <c r="A83" s="62">
        <v>240</v>
      </c>
      <c r="B83" s="187">
        <f>IF(Rådata!B13=0,"",Rådata!B13)</f>
        <v>121852.17857360801</v>
      </c>
      <c r="C83" s="65">
        <f>IF(Rådata!B25=0,"",Rådata!B25)</f>
        <v>120825.014114379</v>
      </c>
      <c r="D83" s="63">
        <f t="shared" si="0"/>
        <v>121338.5963439935</v>
      </c>
      <c r="E83" s="188">
        <f>IF(Rådata!C13=0,"",Rådata!C13)</f>
        <v>3472.16674804687</v>
      </c>
      <c r="F83" s="65">
        <f>IF(Rådata!C25=0,"",Rådata!C25)</f>
        <v>5302.16650390625</v>
      </c>
      <c r="G83" s="63">
        <f t="shared" si="1"/>
        <v>4387.1666259765598</v>
      </c>
      <c r="H83" s="65">
        <f>IF(Rådata!D13=0,"",Rådata!D13)</f>
        <v>24.7461833953857</v>
      </c>
      <c r="I83" s="65">
        <f>IF(Rådata!D25=0,"",Rådata!D25)</f>
        <v>24.7461833953857</v>
      </c>
      <c r="J83" s="63">
        <f t="shared" si="2"/>
        <v>24.7461833953857</v>
      </c>
      <c r="K83" s="71"/>
      <c r="L83" s="71"/>
      <c r="M83" s="71"/>
      <c r="N83" s="263"/>
      <c r="O83" s="71"/>
      <c r="P83" s="84"/>
      <c r="Q83" s="84"/>
    </row>
    <row r="84" spans="1:17" ht="15.75" thickBot="1" x14ac:dyDescent="0.3">
      <c r="A84" s="52"/>
      <c r="B84" s="51"/>
      <c r="C84" s="51"/>
      <c r="D84" s="53"/>
      <c r="E84" s="51"/>
      <c r="F84" s="51"/>
      <c r="G84" s="53"/>
      <c r="H84" s="51"/>
      <c r="N84" s="104"/>
      <c r="O84" s="104"/>
      <c r="Q84" s="84"/>
    </row>
    <row r="85" spans="1:17" ht="29.25" thickBot="1" x14ac:dyDescent="0.5">
      <c r="A85" s="354" t="s">
        <v>58</v>
      </c>
      <c r="B85" s="355"/>
      <c r="C85" s="355"/>
      <c r="D85" s="355"/>
      <c r="E85" s="355"/>
      <c r="F85" s="355"/>
      <c r="G85" s="355"/>
      <c r="H85" s="355"/>
      <c r="I85" s="355"/>
      <c r="J85" s="356"/>
      <c r="L85" s="357" t="s">
        <v>60</v>
      </c>
      <c r="M85" s="358"/>
      <c r="N85" s="358"/>
      <c r="O85" s="358"/>
      <c r="P85" s="359"/>
      <c r="Q85" s="84"/>
    </row>
    <row r="86" spans="1:17" ht="16.5" thickBot="1" x14ac:dyDescent="0.3">
      <c r="A86" s="304" t="s">
        <v>9</v>
      </c>
      <c r="B86" s="306" t="s">
        <v>11</v>
      </c>
      <c r="C86" s="307"/>
      <c r="D86" s="308"/>
      <c r="E86" s="309" t="s">
        <v>10</v>
      </c>
      <c r="F86" s="310"/>
      <c r="G86" s="311"/>
      <c r="H86" s="312" t="s">
        <v>23</v>
      </c>
      <c r="I86" s="312"/>
      <c r="J86" s="313"/>
      <c r="L86" s="226" t="s">
        <v>12</v>
      </c>
      <c r="M86" s="122" t="s">
        <v>37</v>
      </c>
      <c r="N86" s="123" t="s">
        <v>13</v>
      </c>
      <c r="O86" s="122" t="s">
        <v>28</v>
      </c>
      <c r="P86" s="227" t="s">
        <v>27</v>
      </c>
      <c r="Q86" s="84"/>
    </row>
    <row r="87" spans="1:17" ht="16.5" thickBot="1" x14ac:dyDescent="0.3">
      <c r="A87" s="305"/>
      <c r="B87" s="76" t="s">
        <v>42</v>
      </c>
      <c r="C87" s="82" t="s">
        <v>43</v>
      </c>
      <c r="D87" s="83" t="s">
        <v>4</v>
      </c>
      <c r="E87" s="76" t="s">
        <v>42</v>
      </c>
      <c r="F87" s="82" t="s">
        <v>43</v>
      </c>
      <c r="G87" s="83" t="s">
        <v>4</v>
      </c>
      <c r="H87" s="76" t="s">
        <v>42</v>
      </c>
      <c r="I87" s="82" t="s">
        <v>43</v>
      </c>
      <c r="J87" s="83" t="s">
        <v>4</v>
      </c>
      <c r="L87" s="171">
        <f>19.15</f>
        <v>19.149999999999999</v>
      </c>
      <c r="M87" s="228">
        <f>N81</f>
        <v>0.121</v>
      </c>
      <c r="N87" s="172">
        <f>SUM(L87-M87)</f>
        <v>19.029</v>
      </c>
      <c r="O87" s="228">
        <f>(L90*N90)/1000</f>
        <v>38.774759387145927</v>
      </c>
      <c r="P87" s="173">
        <f>(M90*N90)/1000</f>
        <v>66.049658999999892</v>
      </c>
      <c r="Q87" s="84"/>
    </row>
    <row r="88" spans="1:17" ht="16.5" thickBot="1" x14ac:dyDescent="0.3">
      <c r="A88" s="77">
        <v>0</v>
      </c>
      <c r="B88" s="74">
        <f>SUM(Rådata!B30)</f>
        <v>185742.759704589</v>
      </c>
      <c r="C88" s="74">
        <f>SUM(Rådata!B42)</f>
        <v>185169.12460327099</v>
      </c>
      <c r="D88" s="78">
        <f t="shared" ref="D88:D96" si="3">AVERAGE(B88:C88)</f>
        <v>185455.94215392999</v>
      </c>
      <c r="E88" s="74">
        <f>SUM(Rådata!C30)</f>
        <v>1054.33337402343</v>
      </c>
      <c r="F88" s="74">
        <f>SUM(Rådata!C42)</f>
        <v>3021</v>
      </c>
      <c r="G88" s="78">
        <f t="shared" ref="G88:G96" si="4">AVERAGE(E88:F88)</f>
        <v>2037.6666870117151</v>
      </c>
      <c r="H88" s="74">
        <f>SUM(Rådata!D30)</f>
        <v>23.980323791503899</v>
      </c>
      <c r="I88" s="74">
        <f>SUM(Rådata!D42)</f>
        <v>24.495397567748999</v>
      </c>
      <c r="J88" s="78">
        <f t="shared" ref="J88:J96" si="5">AVERAGE(H88:I88)</f>
        <v>24.237860679626451</v>
      </c>
      <c r="L88" s="174"/>
      <c r="M88" s="229"/>
      <c r="N88" s="229"/>
      <c r="O88" s="229"/>
      <c r="P88" s="175"/>
      <c r="Q88" s="84"/>
    </row>
    <row r="89" spans="1:17" ht="16.5" thickBot="1" x14ac:dyDescent="0.3">
      <c r="A89" s="77">
        <v>30</v>
      </c>
      <c r="B89" s="74">
        <f>SUM(Rådata!B31)</f>
        <v>185290.81344604399</v>
      </c>
      <c r="C89" s="74">
        <f>SUM(Rådata!B43)</f>
        <v>184786.701202392</v>
      </c>
      <c r="D89" s="79">
        <f t="shared" si="3"/>
        <v>185038.75732421799</v>
      </c>
      <c r="E89" s="74">
        <f>SUM(Rådata!C31)</f>
        <v>1359.66662597656</v>
      </c>
      <c r="F89" s="74">
        <f>SUM(Rådata!C43)</f>
        <v>2781.33325195312</v>
      </c>
      <c r="G89" s="79">
        <f t="shared" si="4"/>
        <v>2070.4999389648401</v>
      </c>
      <c r="H89" s="74">
        <f>SUM(Rådata!D31)</f>
        <v>23.996444702148398</v>
      </c>
      <c r="I89" s="74">
        <f>SUM(Rådata!D43)</f>
        <v>24.518032073974599</v>
      </c>
      <c r="J89" s="79">
        <f t="shared" si="5"/>
        <v>24.257238388061499</v>
      </c>
      <c r="L89" s="174" t="s">
        <v>29</v>
      </c>
      <c r="M89" s="229" t="s">
        <v>30</v>
      </c>
      <c r="N89" s="229" t="s">
        <v>13</v>
      </c>
      <c r="O89" s="229"/>
      <c r="P89" s="176" t="s">
        <v>35</v>
      </c>
      <c r="Q89" s="84"/>
    </row>
    <row r="90" spans="1:17" ht="16.5" thickBot="1" x14ac:dyDescent="0.3">
      <c r="A90" s="77">
        <v>60</v>
      </c>
      <c r="B90" s="74">
        <f>SUM(Rådata!B32)</f>
        <v>185030.05981445301</v>
      </c>
      <c r="C90" s="74">
        <f>SUM(Rådata!B44)</f>
        <v>184647.63641357399</v>
      </c>
      <c r="D90" s="79">
        <f t="shared" si="3"/>
        <v>184838.8481140135</v>
      </c>
      <c r="E90" s="74">
        <f>SUM(Rådata!C32)</f>
        <v>1603.33337402343</v>
      </c>
      <c r="F90" s="74">
        <f>SUM(Rådata!C44)</f>
        <v>2881</v>
      </c>
      <c r="G90" s="79">
        <f t="shared" si="4"/>
        <v>2242.1666870117151</v>
      </c>
      <c r="H90" s="74">
        <f>SUM(Rådata!D32)</f>
        <v>24.015790939331001</v>
      </c>
      <c r="I90" s="74">
        <f>SUM(Rådata!D44)</f>
        <v>24.566570281982401</v>
      </c>
      <c r="J90" s="79">
        <f t="shared" si="5"/>
        <v>24.291180610656703</v>
      </c>
      <c r="L90" s="230">
        <f>G88</f>
        <v>2037.6666870117151</v>
      </c>
      <c r="M90" s="177">
        <f>G96</f>
        <v>3470.999999999995</v>
      </c>
      <c r="N90" s="178">
        <f>N87</f>
        <v>19.029</v>
      </c>
      <c r="O90" s="228"/>
      <c r="P90" s="205">
        <f>(P87-O87)</f>
        <v>27.274899612853964</v>
      </c>
      <c r="Q90" s="84"/>
    </row>
    <row r="91" spans="1:17" ht="16.5" thickBot="1" x14ac:dyDescent="0.3">
      <c r="A91" s="77">
        <v>90</v>
      </c>
      <c r="B91" s="74">
        <f>SUM(Rådata!B33)</f>
        <v>184821.47216796799</v>
      </c>
      <c r="C91" s="74">
        <f>SUM(Rådata!B45)</f>
        <v>184491.19567871001</v>
      </c>
      <c r="D91" s="79">
        <f t="shared" si="3"/>
        <v>184656.333923339</v>
      </c>
      <c r="E91" s="74">
        <f>SUM(Rådata!C33)</f>
        <v>1817.66662597656</v>
      </c>
      <c r="F91" s="74">
        <f>SUM(Rådata!C45)</f>
        <v>3079</v>
      </c>
      <c r="G91" s="79">
        <f t="shared" si="4"/>
        <v>2448.3333129882799</v>
      </c>
      <c r="H91" s="74">
        <f>SUM(Rådata!D33)</f>
        <v>24.052904129028299</v>
      </c>
      <c r="I91" s="74">
        <f>SUM(Rådata!D45)</f>
        <v>24.600538253784102</v>
      </c>
      <c r="J91" s="79">
        <f t="shared" si="5"/>
        <v>24.3267211914062</v>
      </c>
      <c r="L91" s="174"/>
      <c r="M91" s="229"/>
      <c r="N91" s="229"/>
      <c r="O91" s="229"/>
      <c r="P91" s="175"/>
      <c r="Q91" s="84"/>
    </row>
    <row r="92" spans="1:17" ht="16.5" thickBot="1" x14ac:dyDescent="0.3">
      <c r="A92" s="77">
        <v>120</v>
      </c>
      <c r="B92" s="74">
        <f>SUM(Rådata!B34)</f>
        <v>184717.17834472601</v>
      </c>
      <c r="C92" s="74">
        <f>SUM(Rådata!B46)</f>
        <v>184369.50683593701</v>
      </c>
      <c r="D92" s="79">
        <f t="shared" si="3"/>
        <v>184543.34259033151</v>
      </c>
      <c r="E92" s="74">
        <f>SUM(Rådata!C34)</f>
        <v>2018.66662597656</v>
      </c>
      <c r="F92" s="74">
        <f>SUM(Rådata!C46)</f>
        <v>3272.33325195312</v>
      </c>
      <c r="G92" s="79">
        <f t="shared" si="4"/>
        <v>2645.4999389648401</v>
      </c>
      <c r="H92" s="74">
        <f>SUM(Rådata!D34)</f>
        <v>24.070644378662099</v>
      </c>
      <c r="I92" s="74">
        <f>SUM(Rådata!D46)</f>
        <v>24.624803543090799</v>
      </c>
      <c r="J92" s="79">
        <f t="shared" si="5"/>
        <v>24.347723960876451</v>
      </c>
      <c r="L92" s="179"/>
      <c r="M92" s="180" t="s">
        <v>0</v>
      </c>
      <c r="N92" s="181" t="s">
        <v>1</v>
      </c>
      <c r="O92" s="180" t="s">
        <v>2</v>
      </c>
      <c r="P92" s="182" t="s">
        <v>3</v>
      </c>
      <c r="Q92" s="84"/>
    </row>
    <row r="93" spans="1:17" ht="16.5" thickBot="1" x14ac:dyDescent="0.3">
      <c r="A93" s="77">
        <v>150</v>
      </c>
      <c r="B93" s="74">
        <f>SUM(Rådata!B35)</f>
        <v>184525.96664428699</v>
      </c>
      <c r="C93" s="74">
        <f>SUM(Rådata!B47)</f>
        <v>184074.00131225499</v>
      </c>
      <c r="D93" s="79">
        <f t="shared" si="3"/>
        <v>184299.98397827099</v>
      </c>
      <c r="E93" s="74">
        <f>SUM(Rådata!C35)</f>
        <v>2296.66674804687</v>
      </c>
      <c r="F93" s="74">
        <f>SUM(Rådata!C47)</f>
        <v>3453.66674804687</v>
      </c>
      <c r="G93" s="79">
        <f t="shared" si="4"/>
        <v>2875.16674804687</v>
      </c>
      <c r="H93" s="74">
        <f>SUM(Rådata!D35)</f>
        <v>24.0948390960693</v>
      </c>
      <c r="I93" s="74">
        <f>SUM(Rådata!D47)</f>
        <v>24.6587810516357</v>
      </c>
      <c r="J93" s="79">
        <f t="shared" si="5"/>
        <v>24.3768100738525</v>
      </c>
      <c r="L93" s="183"/>
      <c r="M93" s="124" t="s">
        <v>5</v>
      </c>
      <c r="N93" s="231" t="s">
        <v>6</v>
      </c>
      <c r="O93" s="124" t="s">
        <v>7</v>
      </c>
      <c r="P93" s="168" t="s">
        <v>26</v>
      </c>
      <c r="Q93" s="84"/>
    </row>
    <row r="94" spans="1:17" ht="16.5" thickBot="1" x14ac:dyDescent="0.3">
      <c r="A94" s="77">
        <v>180</v>
      </c>
      <c r="B94" s="74">
        <f>SUM(Rådata!B36)</f>
        <v>184386.90185546799</v>
      </c>
      <c r="C94" s="74">
        <f>SUM(Rådata!B48)</f>
        <v>183952.33154296799</v>
      </c>
      <c r="D94" s="79">
        <f t="shared" si="3"/>
        <v>184169.61669921799</v>
      </c>
      <c r="E94" s="74">
        <f>SUM(Rådata!C36)</f>
        <v>2524.33325195312</v>
      </c>
      <c r="F94" s="74">
        <f>SUM(Rådata!C48)</f>
        <v>3604.66674804687</v>
      </c>
      <c r="G94" s="79">
        <f t="shared" si="4"/>
        <v>3064.499999999995</v>
      </c>
      <c r="H94" s="74">
        <f>SUM(Rådata!D36)</f>
        <v>24.115808486938398</v>
      </c>
      <c r="I94" s="74">
        <f>SUM(Rådata!D48)</f>
        <v>24.6814365386962</v>
      </c>
      <c r="J94" s="79">
        <f t="shared" si="5"/>
        <v>24.398622512817298</v>
      </c>
      <c r="L94" s="184" t="s">
        <v>36</v>
      </c>
      <c r="M94" s="185">
        <f>P90</f>
        <v>27.274899612853964</v>
      </c>
      <c r="N94" s="232">
        <f>Rådata!C27</f>
        <v>0.107</v>
      </c>
      <c r="O94" s="186">
        <f>SUM(240/3600)</f>
        <v>6.6666666666666666E-2</v>
      </c>
      <c r="P94" s="169">
        <f>SUM(M94/N94/O94)</f>
        <v>3823.5840578767243</v>
      </c>
      <c r="Q94" s="84"/>
    </row>
    <row r="95" spans="1:17" ht="15.75" thickBot="1" x14ac:dyDescent="0.3">
      <c r="A95" s="77">
        <v>210</v>
      </c>
      <c r="B95" s="74">
        <f>SUM(Rådata!B37)</f>
        <v>184039.23034667899</v>
      </c>
      <c r="C95" s="74">
        <f>SUM(Rådata!B49)</f>
        <v>183848.01864624</v>
      </c>
      <c r="D95" s="79">
        <f t="shared" si="3"/>
        <v>183943.6244964595</v>
      </c>
      <c r="E95" s="74">
        <f>SUM(Rådata!C37)</f>
        <v>2756.66674804687</v>
      </c>
      <c r="F95" s="74">
        <f>SUM(Rådata!C49)</f>
        <v>3763.66674804687</v>
      </c>
      <c r="G95" s="79">
        <f t="shared" si="4"/>
        <v>3260.16674804687</v>
      </c>
      <c r="H95" s="74">
        <f>SUM(Rådata!D37)</f>
        <v>24.154556274413999</v>
      </c>
      <c r="I95" s="74">
        <f>SUM(Rådata!D49)</f>
        <v>24.6976222991943</v>
      </c>
      <c r="J95" s="79">
        <f t="shared" si="5"/>
        <v>24.426089286804149</v>
      </c>
      <c r="N95" s="2"/>
      <c r="Q95" s="84"/>
    </row>
    <row r="96" spans="1:17" ht="15.75" thickBot="1" x14ac:dyDescent="0.3">
      <c r="A96" s="80">
        <v>240</v>
      </c>
      <c r="B96" s="74">
        <f>SUM(Rådata!B38)</f>
        <v>183900.16555786101</v>
      </c>
      <c r="C96" s="74">
        <f>SUM(Rådata!B50)</f>
        <v>183708.953857421</v>
      </c>
      <c r="D96" s="81">
        <f t="shared" si="3"/>
        <v>183804.55970764102</v>
      </c>
      <c r="E96" s="74">
        <f>SUM(Rådata!C38)</f>
        <v>2979.33325195312</v>
      </c>
      <c r="F96" s="74">
        <f>SUM(Rådata!C50)</f>
        <v>3962.66674804687</v>
      </c>
      <c r="G96" s="81">
        <f t="shared" si="4"/>
        <v>3470.999999999995</v>
      </c>
      <c r="H96" s="74">
        <f>SUM(Rådata!D38)</f>
        <v>24.178762435913001</v>
      </c>
      <c r="I96" s="74">
        <f>SUM(Rådata!D50)</f>
        <v>24.7089519500732</v>
      </c>
      <c r="J96" s="81">
        <f t="shared" si="5"/>
        <v>24.4438571929931</v>
      </c>
      <c r="N96" s="2"/>
      <c r="Q96" s="84"/>
    </row>
    <row r="97" spans="14:17" x14ac:dyDescent="0.25">
      <c r="N97" s="2"/>
      <c r="Q97" s="84"/>
    </row>
    <row r="98" spans="14:17" x14ac:dyDescent="0.25">
      <c r="N98" s="2"/>
      <c r="Q98" s="84"/>
    </row>
    <row r="99" spans="14:17" x14ac:dyDescent="0.25">
      <c r="N99" s="2"/>
      <c r="Q99" s="84"/>
    </row>
    <row r="100" spans="14:17" x14ac:dyDescent="0.25">
      <c r="N100" s="2"/>
      <c r="Q100" s="84"/>
    </row>
    <row r="101" spans="14:17" x14ac:dyDescent="0.25">
      <c r="N101" s="2"/>
      <c r="Q101" s="84"/>
    </row>
    <row r="102" spans="14:17" x14ac:dyDescent="0.25">
      <c r="N102" s="2"/>
      <c r="Q102" s="84"/>
    </row>
    <row r="103" spans="14:17" x14ac:dyDescent="0.25">
      <c r="N103" s="2"/>
      <c r="Q103" s="84"/>
    </row>
    <row r="104" spans="14:17" x14ac:dyDescent="0.25">
      <c r="N104" s="2"/>
      <c r="Q104" s="84"/>
    </row>
    <row r="105" spans="14:17" x14ac:dyDescent="0.25">
      <c r="N105" s="2"/>
      <c r="Q105" s="84"/>
    </row>
    <row r="106" spans="14:17" x14ac:dyDescent="0.25">
      <c r="N106" s="2"/>
      <c r="Q106" s="84"/>
    </row>
    <row r="107" spans="14:17" x14ac:dyDescent="0.25">
      <c r="N107" s="2"/>
      <c r="Q107" s="84"/>
    </row>
    <row r="108" spans="14:17" x14ac:dyDescent="0.25">
      <c r="N108" s="2"/>
      <c r="Q108" s="84"/>
    </row>
    <row r="109" spans="14:17" x14ac:dyDescent="0.25">
      <c r="N109" s="2"/>
      <c r="Q109" s="84"/>
    </row>
    <row r="110" spans="14:17" x14ac:dyDescent="0.25">
      <c r="N110" s="2"/>
      <c r="Q110" s="84"/>
    </row>
    <row r="111" spans="14:17" x14ac:dyDescent="0.25">
      <c r="N111" s="2"/>
      <c r="Q111" s="84"/>
    </row>
    <row r="112" spans="14:17" x14ac:dyDescent="0.25">
      <c r="N112" s="2"/>
      <c r="Q112" s="84"/>
    </row>
    <row r="113" spans="14:17" x14ac:dyDescent="0.25">
      <c r="N113" s="2"/>
      <c r="Q113" s="84"/>
    </row>
    <row r="114" spans="14:17" x14ac:dyDescent="0.25">
      <c r="N114" s="2"/>
      <c r="Q114" s="84"/>
    </row>
    <row r="115" spans="14:17" x14ac:dyDescent="0.25">
      <c r="N115" s="2"/>
      <c r="Q115" s="84"/>
    </row>
    <row r="116" spans="14:17" x14ac:dyDescent="0.25">
      <c r="N116" s="2"/>
      <c r="Q116" s="84"/>
    </row>
    <row r="117" spans="14:17" x14ac:dyDescent="0.25">
      <c r="N117" s="2"/>
      <c r="Q117" s="84"/>
    </row>
    <row r="118" spans="14:17" x14ac:dyDescent="0.25">
      <c r="N118" s="2"/>
      <c r="Q118" s="84"/>
    </row>
    <row r="119" spans="14:17" x14ac:dyDescent="0.25">
      <c r="N119" s="2"/>
      <c r="Q119" s="84"/>
    </row>
    <row r="120" spans="14:17" x14ac:dyDescent="0.25">
      <c r="N120" s="2"/>
      <c r="Q120" s="84"/>
    </row>
    <row r="121" spans="14:17" x14ac:dyDescent="0.25">
      <c r="N121" s="2"/>
      <c r="Q121" s="84"/>
    </row>
    <row r="122" spans="14:17" x14ac:dyDescent="0.25">
      <c r="N122" s="2"/>
      <c r="Q122" s="84"/>
    </row>
    <row r="123" spans="14:17" x14ac:dyDescent="0.25">
      <c r="N123" s="2"/>
      <c r="Q123" s="84"/>
    </row>
    <row r="124" spans="14:17" x14ac:dyDescent="0.25">
      <c r="N124" s="2"/>
      <c r="Q124" s="84"/>
    </row>
    <row r="125" spans="14:17" x14ac:dyDescent="0.25">
      <c r="N125" s="2"/>
      <c r="Q125" s="84"/>
    </row>
    <row r="126" spans="14:17" x14ac:dyDescent="0.25">
      <c r="N126" s="2"/>
      <c r="Q126" s="84"/>
    </row>
    <row r="127" spans="14:17" x14ac:dyDescent="0.25">
      <c r="N127" s="2"/>
      <c r="Q127" s="84"/>
    </row>
    <row r="128" spans="14:17" x14ac:dyDescent="0.25">
      <c r="N128" s="2"/>
      <c r="Q128" s="84"/>
    </row>
    <row r="129" spans="14:17" x14ac:dyDescent="0.25">
      <c r="N129" s="2"/>
      <c r="Q129" s="84"/>
    </row>
    <row r="130" spans="14:17" x14ac:dyDescent="0.25">
      <c r="N130" s="2"/>
      <c r="Q130" s="84"/>
    </row>
    <row r="131" spans="14:17" x14ac:dyDescent="0.25">
      <c r="N131" s="2"/>
      <c r="Q131" s="84"/>
    </row>
    <row r="132" spans="14:17" x14ac:dyDescent="0.25">
      <c r="N132" s="2"/>
      <c r="Q132" s="84"/>
    </row>
    <row r="133" spans="14:17" x14ac:dyDescent="0.25">
      <c r="N133" s="2"/>
      <c r="Q133" s="84"/>
    </row>
    <row r="134" spans="14:17" x14ac:dyDescent="0.25">
      <c r="N134" s="2"/>
      <c r="Q134" s="84"/>
    </row>
    <row r="135" spans="14:17" x14ac:dyDescent="0.25">
      <c r="N135" s="2"/>
      <c r="Q135" s="84"/>
    </row>
    <row r="136" spans="14:17" x14ac:dyDescent="0.25">
      <c r="N136" s="2"/>
      <c r="Q136" s="84"/>
    </row>
    <row r="137" spans="14:17" x14ac:dyDescent="0.25">
      <c r="N137" s="2"/>
      <c r="Q137" s="84"/>
    </row>
    <row r="138" spans="14:17" x14ac:dyDescent="0.25">
      <c r="N138" s="2"/>
      <c r="Q138" s="84"/>
    </row>
    <row r="139" spans="14:17" x14ac:dyDescent="0.25">
      <c r="N139" s="2"/>
      <c r="Q139" s="84"/>
    </row>
    <row r="140" spans="14:17" x14ac:dyDescent="0.25">
      <c r="N140" s="2"/>
      <c r="Q140" s="84"/>
    </row>
    <row r="141" spans="14:17" x14ac:dyDescent="0.25">
      <c r="N141" s="2"/>
      <c r="Q141" s="84"/>
    </row>
    <row r="142" spans="14:17" x14ac:dyDescent="0.25">
      <c r="N142" s="2"/>
      <c r="Q142" s="84"/>
    </row>
    <row r="143" spans="14:17" x14ac:dyDescent="0.25">
      <c r="N143" s="2"/>
      <c r="Q143" s="84"/>
    </row>
    <row r="144" spans="14:17" x14ac:dyDescent="0.25">
      <c r="N144" s="2"/>
      <c r="Q144" s="84"/>
    </row>
    <row r="145" spans="14:17" x14ac:dyDescent="0.25">
      <c r="N145" s="2"/>
      <c r="Q145" s="84"/>
    </row>
    <row r="146" spans="14:17" x14ac:dyDescent="0.25">
      <c r="N146" s="2"/>
      <c r="Q146" s="84"/>
    </row>
    <row r="147" spans="14:17" x14ac:dyDescent="0.25">
      <c r="N147" s="2"/>
      <c r="Q147" s="84"/>
    </row>
    <row r="148" spans="14:17" x14ac:dyDescent="0.25">
      <c r="N148" s="2"/>
      <c r="Q148" s="84"/>
    </row>
    <row r="149" spans="14:17" x14ac:dyDescent="0.25">
      <c r="N149" s="2"/>
      <c r="Q149" s="84"/>
    </row>
    <row r="150" spans="14:17" x14ac:dyDescent="0.25">
      <c r="N150" s="2"/>
      <c r="Q150" s="84"/>
    </row>
    <row r="151" spans="14:17" x14ac:dyDescent="0.25">
      <c r="N151" s="2"/>
      <c r="Q151" s="84"/>
    </row>
    <row r="152" spans="14:17" x14ac:dyDescent="0.25">
      <c r="N152" s="2"/>
      <c r="Q152" s="84"/>
    </row>
    <row r="153" spans="14:17" x14ac:dyDescent="0.25">
      <c r="N153" s="2"/>
      <c r="Q153" s="84"/>
    </row>
    <row r="154" spans="14:17" x14ac:dyDescent="0.25">
      <c r="N154" s="2"/>
      <c r="Q154" s="84"/>
    </row>
    <row r="155" spans="14:17" x14ac:dyDescent="0.25">
      <c r="N155" s="2"/>
      <c r="Q155" s="84"/>
    </row>
    <row r="156" spans="14:17" x14ac:dyDescent="0.25">
      <c r="N156" s="2"/>
      <c r="Q156" s="84"/>
    </row>
    <row r="157" spans="14:17" x14ac:dyDescent="0.25">
      <c r="N157" s="2"/>
      <c r="Q157" s="84"/>
    </row>
    <row r="158" spans="14:17" x14ac:dyDescent="0.25">
      <c r="N158" s="2"/>
      <c r="Q158" s="84"/>
    </row>
    <row r="159" spans="14:17" x14ac:dyDescent="0.25">
      <c r="N159" s="2"/>
      <c r="Q159" s="84"/>
    </row>
    <row r="160" spans="14:17" x14ac:dyDescent="0.25">
      <c r="N160" s="2"/>
      <c r="Q160" s="84"/>
    </row>
    <row r="161" spans="14:17" x14ac:dyDescent="0.25">
      <c r="N161" s="2"/>
      <c r="Q161" s="84"/>
    </row>
    <row r="162" spans="14:17" x14ac:dyDescent="0.25">
      <c r="N162" s="2"/>
      <c r="Q162" s="84"/>
    </row>
    <row r="163" spans="14:17" x14ac:dyDescent="0.25">
      <c r="N163" s="2"/>
      <c r="Q163" s="84"/>
    </row>
    <row r="164" spans="14:17" x14ac:dyDescent="0.25">
      <c r="N164" s="2"/>
      <c r="Q164" s="84"/>
    </row>
    <row r="165" spans="14:17" x14ac:dyDescent="0.25">
      <c r="N165" s="2"/>
      <c r="Q165" s="84"/>
    </row>
    <row r="166" spans="14:17" x14ac:dyDescent="0.25">
      <c r="N166" s="2"/>
      <c r="Q166" s="84"/>
    </row>
    <row r="167" spans="14:17" x14ac:dyDescent="0.25">
      <c r="N167" s="2"/>
      <c r="Q167" s="84"/>
    </row>
    <row r="168" spans="14:17" x14ac:dyDescent="0.25">
      <c r="N168" s="2"/>
      <c r="Q168" s="84"/>
    </row>
    <row r="169" spans="14:17" x14ac:dyDescent="0.25">
      <c r="N169" s="2"/>
      <c r="Q169" s="84"/>
    </row>
    <row r="170" spans="14:17" x14ac:dyDescent="0.25">
      <c r="N170" s="2"/>
      <c r="Q170" s="84"/>
    </row>
    <row r="171" spans="14:17" x14ac:dyDescent="0.25">
      <c r="N171" s="2"/>
      <c r="Q171" s="84"/>
    </row>
    <row r="172" spans="14:17" x14ac:dyDescent="0.25">
      <c r="N172" s="2"/>
      <c r="Q172" s="84"/>
    </row>
    <row r="173" spans="14:17" x14ac:dyDescent="0.25">
      <c r="N173" s="2"/>
      <c r="Q173" s="84"/>
    </row>
    <row r="174" spans="14:17" x14ac:dyDescent="0.25">
      <c r="N174" s="2"/>
      <c r="Q174" s="84"/>
    </row>
    <row r="175" spans="14:17" x14ac:dyDescent="0.25">
      <c r="N175" s="2"/>
      <c r="Q175" s="84"/>
    </row>
    <row r="176" spans="14:17" x14ac:dyDescent="0.25">
      <c r="N176" s="2"/>
      <c r="Q176" s="84"/>
    </row>
    <row r="177" spans="14:17" x14ac:dyDescent="0.25">
      <c r="N177" s="2"/>
      <c r="Q177" s="84"/>
    </row>
    <row r="178" spans="14:17" x14ac:dyDescent="0.25">
      <c r="N178" s="2"/>
      <c r="Q178" s="84"/>
    </row>
    <row r="179" spans="14:17" x14ac:dyDescent="0.25">
      <c r="N179" s="2"/>
      <c r="Q179" s="84"/>
    </row>
    <row r="180" spans="14:17" x14ac:dyDescent="0.25">
      <c r="N180" s="2"/>
      <c r="Q180" s="84"/>
    </row>
    <row r="181" spans="14:17" x14ac:dyDescent="0.25">
      <c r="N181" s="2"/>
      <c r="Q181" s="84"/>
    </row>
    <row r="182" spans="14:17" x14ac:dyDescent="0.25">
      <c r="N182" s="2"/>
      <c r="Q182" s="84"/>
    </row>
    <row r="183" spans="14:17" x14ac:dyDescent="0.25">
      <c r="N183" s="2"/>
      <c r="Q183" s="84"/>
    </row>
    <row r="184" spans="14:17" x14ac:dyDescent="0.25">
      <c r="N184" s="2"/>
      <c r="Q184" s="84"/>
    </row>
    <row r="185" spans="14:17" x14ac:dyDescent="0.25">
      <c r="N185" s="2"/>
      <c r="Q185" s="84"/>
    </row>
    <row r="186" spans="14:17" x14ac:dyDescent="0.25">
      <c r="N186" s="2"/>
      <c r="Q186" s="84"/>
    </row>
    <row r="187" spans="14:17" x14ac:dyDescent="0.25">
      <c r="N187" s="2"/>
      <c r="Q187" s="84"/>
    </row>
    <row r="188" spans="14:17" x14ac:dyDescent="0.25">
      <c r="N188" s="2"/>
      <c r="Q188" s="84"/>
    </row>
    <row r="189" spans="14:17" x14ac:dyDescent="0.25">
      <c r="N189" s="2"/>
      <c r="Q189" s="84"/>
    </row>
    <row r="190" spans="14:17" x14ac:dyDescent="0.25">
      <c r="N190" s="2"/>
      <c r="Q190" s="84"/>
    </row>
    <row r="191" spans="14:17" x14ac:dyDescent="0.25">
      <c r="N191" s="2"/>
      <c r="Q191" s="84"/>
    </row>
    <row r="192" spans="14:17" x14ac:dyDescent="0.25">
      <c r="N192" s="2"/>
      <c r="Q192" s="84"/>
    </row>
    <row r="193" spans="14:17" x14ac:dyDescent="0.25">
      <c r="N193" s="2"/>
      <c r="Q193" s="84"/>
    </row>
    <row r="194" spans="14:17" x14ac:dyDescent="0.25">
      <c r="N194" s="2"/>
      <c r="Q194" s="84"/>
    </row>
    <row r="195" spans="14:17" x14ac:dyDescent="0.25">
      <c r="N195" s="2"/>
      <c r="Q195" s="84"/>
    </row>
    <row r="196" spans="14:17" x14ac:dyDescent="0.25">
      <c r="N196" s="2"/>
      <c r="Q196" s="84"/>
    </row>
    <row r="197" spans="14:17" x14ac:dyDescent="0.25">
      <c r="N197" s="2"/>
      <c r="Q197" s="84"/>
    </row>
    <row r="198" spans="14:17" x14ac:dyDescent="0.25">
      <c r="N198" s="2"/>
      <c r="Q198" s="84"/>
    </row>
    <row r="199" spans="14:17" x14ac:dyDescent="0.25">
      <c r="N199" s="2"/>
      <c r="Q199" s="84"/>
    </row>
    <row r="200" spans="14:17" x14ac:dyDescent="0.25">
      <c r="N200" s="2"/>
      <c r="Q200" s="84"/>
    </row>
    <row r="201" spans="14:17" x14ac:dyDescent="0.25">
      <c r="N201" s="2"/>
      <c r="Q201" s="84"/>
    </row>
    <row r="202" spans="14:17" x14ac:dyDescent="0.25">
      <c r="N202" s="2"/>
      <c r="Q202" s="84"/>
    </row>
    <row r="203" spans="14:17" x14ac:dyDescent="0.25">
      <c r="N203" s="2"/>
      <c r="Q203" s="84"/>
    </row>
    <row r="204" spans="14:17" x14ac:dyDescent="0.25">
      <c r="N204" s="2"/>
      <c r="Q204" s="84"/>
    </row>
    <row r="205" spans="14:17" x14ac:dyDescent="0.25">
      <c r="N205" s="2"/>
      <c r="Q205" s="84"/>
    </row>
    <row r="206" spans="14:17" x14ac:dyDescent="0.25">
      <c r="N206" s="2"/>
      <c r="Q206" s="84"/>
    </row>
    <row r="207" spans="14:17" x14ac:dyDescent="0.25">
      <c r="N207" s="2"/>
      <c r="Q207" s="84"/>
    </row>
    <row r="208" spans="14:17" x14ac:dyDescent="0.25">
      <c r="N208" s="2"/>
      <c r="Q208" s="84"/>
    </row>
    <row r="209" spans="14:17" x14ac:dyDescent="0.25">
      <c r="N209" s="2"/>
      <c r="Q209" s="84"/>
    </row>
    <row r="210" spans="14:17" ht="14.25" x14ac:dyDescent="0.2">
      <c r="N210" s="2"/>
      <c r="Q210" s="2"/>
    </row>
    <row r="211" spans="14:17" ht="14.25" x14ac:dyDescent="0.2">
      <c r="N211" s="2"/>
      <c r="Q211" s="2"/>
    </row>
    <row r="212" spans="14:17" ht="14.25" x14ac:dyDescent="0.2">
      <c r="N212" s="2"/>
      <c r="Q212" s="2"/>
    </row>
    <row r="213" spans="14:17" ht="14.25" x14ac:dyDescent="0.2">
      <c r="N213" s="2"/>
      <c r="Q213" s="2"/>
    </row>
    <row r="214" spans="14:17" ht="14.25" x14ac:dyDescent="0.2">
      <c r="N214" s="2"/>
      <c r="Q214" s="2"/>
    </row>
    <row r="215" spans="14:17" ht="14.25" x14ac:dyDescent="0.2">
      <c r="N215" s="2"/>
      <c r="Q215" s="2"/>
    </row>
    <row r="216" spans="14:17" ht="14.25" x14ac:dyDescent="0.2">
      <c r="N216" s="2"/>
      <c r="Q216" s="2"/>
    </row>
    <row r="217" spans="14:17" ht="14.25" x14ac:dyDescent="0.2">
      <c r="N217" s="2"/>
      <c r="Q217" s="2"/>
    </row>
    <row r="218" spans="14:17" ht="14.25" x14ac:dyDescent="0.2">
      <c r="N218" s="2"/>
      <c r="Q218" s="2"/>
    </row>
    <row r="219" spans="14:17" ht="14.25" x14ac:dyDescent="0.2">
      <c r="N219" s="2"/>
      <c r="Q219" s="2"/>
    </row>
    <row r="220" spans="14:17" ht="14.25" x14ac:dyDescent="0.2">
      <c r="N220" s="2"/>
      <c r="Q220" s="2"/>
    </row>
    <row r="221" spans="14:17" ht="14.25" x14ac:dyDescent="0.2">
      <c r="N221" s="2"/>
      <c r="Q221" s="2"/>
    </row>
    <row r="222" spans="14:17" ht="14.25" x14ac:dyDescent="0.2">
      <c r="N222" s="2"/>
      <c r="Q222" s="2"/>
    </row>
    <row r="223" spans="14:17" ht="14.25" x14ac:dyDescent="0.2">
      <c r="N223" s="2"/>
      <c r="Q223" s="2"/>
    </row>
    <row r="224" spans="14:17" ht="14.25" x14ac:dyDescent="0.2">
      <c r="N224" s="2"/>
      <c r="Q224" s="2"/>
    </row>
    <row r="225" s="2" customFormat="1" ht="14.25" x14ac:dyDescent="0.2"/>
    <row r="226" s="2" customFormat="1" ht="14.25" x14ac:dyDescent="0.2"/>
    <row r="227" s="2" customFormat="1" ht="14.25" x14ac:dyDescent="0.2"/>
    <row r="228" s="2" customFormat="1" ht="14.25" x14ac:dyDescent="0.2"/>
    <row r="229" s="2" customFormat="1" ht="14.25" x14ac:dyDescent="0.2"/>
    <row r="230" s="2" customFormat="1" ht="14.25" x14ac:dyDescent="0.2"/>
    <row r="231" s="2" customFormat="1" ht="14.25" x14ac:dyDescent="0.2"/>
    <row r="232" s="2" customFormat="1" ht="14.25" x14ac:dyDescent="0.2"/>
    <row r="233" s="2" customFormat="1" ht="14.25" x14ac:dyDescent="0.2"/>
    <row r="234" s="2" customFormat="1" ht="14.25" x14ac:dyDescent="0.2"/>
    <row r="235" s="2" customFormat="1" ht="14.25" x14ac:dyDescent="0.2"/>
    <row r="236" s="2" customFormat="1" ht="14.25" x14ac:dyDescent="0.2"/>
    <row r="237" s="2" customFormat="1" ht="14.25" x14ac:dyDescent="0.2"/>
    <row r="238" s="2" customFormat="1" ht="14.25" x14ac:dyDescent="0.2"/>
    <row r="239" s="2" customFormat="1" ht="14.25" x14ac:dyDescent="0.2"/>
    <row r="240" s="2" customFormat="1" ht="14.25" x14ac:dyDescent="0.2"/>
    <row r="241" s="2" customFormat="1" ht="14.25" x14ac:dyDescent="0.2"/>
    <row r="242" s="2" customFormat="1" ht="14.25" x14ac:dyDescent="0.2"/>
    <row r="243" s="2" customFormat="1" ht="14.25" x14ac:dyDescent="0.2"/>
    <row r="244" s="2" customFormat="1" ht="14.25" x14ac:dyDescent="0.2"/>
    <row r="245" s="2" customFormat="1" ht="14.25" x14ac:dyDescent="0.2"/>
    <row r="246" s="2" customFormat="1" ht="14.25" x14ac:dyDescent="0.2"/>
    <row r="247" s="2" customFormat="1" ht="14.25" x14ac:dyDescent="0.2"/>
    <row r="248" s="2" customFormat="1" ht="14.25" x14ac:dyDescent="0.2"/>
    <row r="249" s="2" customFormat="1" ht="14.25" x14ac:dyDescent="0.2"/>
    <row r="250" s="2" customFormat="1" ht="14.25" x14ac:dyDescent="0.2"/>
    <row r="251" s="2" customFormat="1" ht="14.25" x14ac:dyDescent="0.2"/>
    <row r="252" s="2" customFormat="1" ht="14.25" x14ac:dyDescent="0.2"/>
    <row r="253" s="2" customFormat="1" ht="14.25" x14ac:dyDescent="0.2"/>
    <row r="254" s="2" customFormat="1" ht="14.25" x14ac:dyDescent="0.2"/>
    <row r="255" s="2" customFormat="1" ht="14.25" x14ac:dyDescent="0.2"/>
    <row r="256" s="2" customFormat="1" ht="14.25" x14ac:dyDescent="0.2"/>
    <row r="257" s="2" customFormat="1" ht="14.25" x14ac:dyDescent="0.2"/>
    <row r="258" s="2" customFormat="1" ht="14.25" x14ac:dyDescent="0.2"/>
    <row r="259" s="2" customFormat="1" ht="14.25" x14ac:dyDescent="0.2"/>
    <row r="260" s="2" customFormat="1" ht="14.25" x14ac:dyDescent="0.2"/>
    <row r="261" s="2" customFormat="1" ht="14.25" x14ac:dyDescent="0.2"/>
    <row r="262" s="2" customFormat="1" ht="14.25" x14ac:dyDescent="0.2"/>
    <row r="263" s="2" customFormat="1" ht="14.25" x14ac:dyDescent="0.2"/>
    <row r="264" s="2" customFormat="1" ht="14.25" x14ac:dyDescent="0.2"/>
    <row r="265" s="2" customFormat="1" ht="14.25" x14ac:dyDescent="0.2"/>
    <row r="266" s="2" customFormat="1" ht="14.25" x14ac:dyDescent="0.2"/>
    <row r="267" s="2" customFormat="1" ht="14.25" x14ac:dyDescent="0.2"/>
    <row r="268" s="2" customFormat="1" ht="14.25" x14ac:dyDescent="0.2"/>
    <row r="269" s="2" customFormat="1" ht="14.25" x14ac:dyDescent="0.2"/>
    <row r="270" s="2" customFormat="1" ht="14.25" x14ac:dyDescent="0.2"/>
    <row r="271" s="2" customFormat="1" ht="14.25" x14ac:dyDescent="0.2"/>
    <row r="272" s="2" customFormat="1" ht="14.25" x14ac:dyDescent="0.2"/>
    <row r="273" s="2" customFormat="1" ht="14.25" x14ac:dyDescent="0.2"/>
    <row r="274" s="2" customFormat="1" ht="14.25" x14ac:dyDescent="0.2"/>
    <row r="275" s="2" customFormat="1" ht="14.25" x14ac:dyDescent="0.2"/>
    <row r="276" s="2" customFormat="1" ht="14.25" x14ac:dyDescent="0.2"/>
    <row r="277" s="2" customFormat="1" ht="14.25" x14ac:dyDescent="0.2"/>
    <row r="278" s="2" customFormat="1" ht="14.25" x14ac:dyDescent="0.2"/>
    <row r="279" s="2" customFormat="1" ht="14.25" x14ac:dyDescent="0.2"/>
    <row r="280" s="2" customFormat="1" ht="14.25" x14ac:dyDescent="0.2"/>
    <row r="281" s="2" customFormat="1" ht="14.25" x14ac:dyDescent="0.2"/>
    <row r="282" s="2" customFormat="1" ht="14.25" x14ac:dyDescent="0.2"/>
    <row r="283" s="2" customFormat="1" ht="14.25" x14ac:dyDescent="0.2"/>
    <row r="284" s="2" customFormat="1" ht="14.25" x14ac:dyDescent="0.2"/>
    <row r="285" s="2" customFormat="1" ht="14.25" x14ac:dyDescent="0.2"/>
    <row r="286" s="2" customFormat="1" ht="14.25" x14ac:dyDescent="0.2"/>
    <row r="287" s="2" customFormat="1" ht="14.25" x14ac:dyDescent="0.2"/>
    <row r="288" s="2" customFormat="1" ht="14.25" x14ac:dyDescent="0.2"/>
    <row r="289" s="2" customFormat="1" ht="14.25" x14ac:dyDescent="0.2"/>
    <row r="290" s="2" customFormat="1" ht="14.25" x14ac:dyDescent="0.2"/>
    <row r="291" s="2" customFormat="1" ht="14.25" x14ac:dyDescent="0.2"/>
    <row r="292" s="2" customFormat="1" ht="14.25" x14ac:dyDescent="0.2"/>
    <row r="293" s="2" customFormat="1" ht="14.25" x14ac:dyDescent="0.2"/>
    <row r="294" s="2" customFormat="1" ht="14.25" x14ac:dyDescent="0.2"/>
    <row r="295" s="2" customFormat="1" ht="14.25" x14ac:dyDescent="0.2"/>
    <row r="296" s="2" customFormat="1" ht="14.25" x14ac:dyDescent="0.2"/>
    <row r="297" s="2" customFormat="1" ht="14.25" x14ac:dyDescent="0.2"/>
    <row r="298" s="2" customFormat="1" ht="14.25" x14ac:dyDescent="0.2"/>
    <row r="299" s="2" customFormat="1" ht="14.25" x14ac:dyDescent="0.2"/>
    <row r="300" s="2" customFormat="1" ht="14.25" x14ac:dyDescent="0.2"/>
    <row r="301" s="2" customFormat="1" ht="14.25" x14ac:dyDescent="0.2"/>
    <row r="302" s="2" customFormat="1" ht="14.25" x14ac:dyDescent="0.2"/>
    <row r="303" s="2" customFormat="1" ht="14.25" x14ac:dyDescent="0.2"/>
    <row r="304" s="2" customFormat="1" ht="14.25" x14ac:dyDescent="0.2"/>
    <row r="305" s="2" customFormat="1" ht="14.25" x14ac:dyDescent="0.2"/>
    <row r="306" s="2" customFormat="1" ht="14.25" x14ac:dyDescent="0.2"/>
    <row r="307" s="2" customFormat="1" ht="14.25" x14ac:dyDescent="0.2"/>
    <row r="308" s="2" customFormat="1" ht="14.25" x14ac:dyDescent="0.2"/>
    <row r="309" s="2" customFormat="1" ht="14.25" x14ac:dyDescent="0.2"/>
    <row r="310" s="2" customFormat="1" ht="14.25" x14ac:dyDescent="0.2"/>
    <row r="311" s="2" customFormat="1" ht="14.25" x14ac:dyDescent="0.2"/>
    <row r="312" s="2" customFormat="1" ht="14.25" x14ac:dyDescent="0.2"/>
    <row r="313" s="2" customFormat="1" ht="14.25" x14ac:dyDescent="0.2"/>
    <row r="314" s="2" customFormat="1" ht="14.25" x14ac:dyDescent="0.2"/>
    <row r="315" s="2" customFormat="1" ht="14.25" x14ac:dyDescent="0.2"/>
    <row r="316" s="2" customFormat="1" ht="14.25" x14ac:dyDescent="0.2"/>
    <row r="317" s="2" customFormat="1" ht="14.25" x14ac:dyDescent="0.2"/>
    <row r="318" s="2" customFormat="1" ht="14.25" x14ac:dyDescent="0.2"/>
    <row r="319" s="2" customFormat="1" ht="14.25" x14ac:dyDescent="0.2"/>
    <row r="320" s="2" customFormat="1" ht="14.25" x14ac:dyDescent="0.2"/>
    <row r="321" s="2" customFormat="1" ht="14.25" x14ac:dyDescent="0.2"/>
    <row r="322" s="2" customFormat="1" ht="14.25" x14ac:dyDescent="0.2"/>
    <row r="323" s="2" customFormat="1" ht="14.25" x14ac:dyDescent="0.2"/>
    <row r="324" s="2" customFormat="1" ht="14.25" x14ac:dyDescent="0.2"/>
    <row r="325" s="2" customFormat="1" ht="14.25" x14ac:dyDescent="0.2"/>
    <row r="326" s="2" customFormat="1" ht="14.25" x14ac:dyDescent="0.2"/>
    <row r="327" s="2" customFormat="1" ht="14.25" x14ac:dyDescent="0.2"/>
    <row r="328" s="2" customFormat="1" ht="14.25" x14ac:dyDescent="0.2"/>
    <row r="329" s="2" customFormat="1" ht="14.25" x14ac:dyDescent="0.2"/>
    <row r="330" s="2" customFormat="1" ht="14.25" x14ac:dyDescent="0.2"/>
    <row r="331" s="2" customFormat="1" ht="14.25" x14ac:dyDescent="0.2"/>
    <row r="332" s="2" customFormat="1" ht="14.25" x14ac:dyDescent="0.2"/>
    <row r="333" s="2" customFormat="1" ht="14.25" x14ac:dyDescent="0.2"/>
    <row r="334" s="2" customFormat="1" ht="14.25" x14ac:dyDescent="0.2"/>
    <row r="335" s="2" customFormat="1" ht="14.25" x14ac:dyDescent="0.2"/>
    <row r="336" s="2" customFormat="1" ht="14.25" x14ac:dyDescent="0.2"/>
    <row r="337" s="2" customFormat="1" ht="14.25" x14ac:dyDescent="0.2"/>
    <row r="338" s="2" customFormat="1" ht="14.25" x14ac:dyDescent="0.2"/>
    <row r="339" s="2" customFormat="1" ht="14.25" x14ac:dyDescent="0.2"/>
    <row r="340" s="2" customFormat="1" ht="14.25" x14ac:dyDescent="0.2"/>
    <row r="341" s="2" customFormat="1" ht="14.25" x14ac:dyDescent="0.2"/>
    <row r="342" s="2" customFormat="1" ht="14.25" x14ac:dyDescent="0.2"/>
    <row r="343" s="2" customFormat="1" ht="14.25" x14ac:dyDescent="0.2"/>
    <row r="344" s="2" customFormat="1" ht="14.25" x14ac:dyDescent="0.2"/>
    <row r="345" s="2" customFormat="1" ht="14.25" x14ac:dyDescent="0.2"/>
    <row r="346" s="2" customFormat="1" ht="14.25" x14ac:dyDescent="0.2"/>
    <row r="347" s="2" customFormat="1" ht="14.25" x14ac:dyDescent="0.2"/>
    <row r="348" s="2" customFormat="1" ht="14.25" x14ac:dyDescent="0.2"/>
    <row r="349" s="2" customFormat="1" ht="14.25" x14ac:dyDescent="0.2"/>
    <row r="350" s="2" customFormat="1" ht="14.25" x14ac:dyDescent="0.2"/>
    <row r="351" s="2" customFormat="1" ht="14.25" x14ac:dyDescent="0.2"/>
    <row r="352" s="2" customFormat="1" ht="14.25" x14ac:dyDescent="0.2"/>
    <row r="353" s="2" customFormat="1" ht="14.25" x14ac:dyDescent="0.2"/>
    <row r="354" s="2" customFormat="1" ht="14.25" x14ac:dyDescent="0.2"/>
    <row r="355" s="2" customFormat="1" ht="14.25" x14ac:dyDescent="0.2"/>
    <row r="356" s="2" customFormat="1" ht="14.25" x14ac:dyDescent="0.2"/>
    <row r="357" s="2" customFormat="1" ht="14.25" x14ac:dyDescent="0.2"/>
    <row r="358" s="2" customFormat="1" ht="14.25" x14ac:dyDescent="0.2"/>
    <row r="359" s="2" customFormat="1" ht="14.25" x14ac:dyDescent="0.2"/>
    <row r="360" s="2" customFormat="1" ht="14.25" x14ac:dyDescent="0.2"/>
    <row r="361" s="2" customFormat="1" ht="14.25" x14ac:dyDescent="0.2"/>
    <row r="362" s="2" customFormat="1" ht="14.25" x14ac:dyDescent="0.2"/>
    <row r="363" s="2" customFormat="1" ht="14.25" x14ac:dyDescent="0.2"/>
    <row r="364" s="2" customFormat="1" ht="14.25" x14ac:dyDescent="0.2"/>
    <row r="365" s="2" customFormat="1" ht="14.25" x14ac:dyDescent="0.2"/>
    <row r="366" s="2" customFormat="1" ht="14.25" x14ac:dyDescent="0.2"/>
    <row r="367" s="2" customFormat="1" ht="14.25" x14ac:dyDescent="0.2"/>
    <row r="368" s="2" customFormat="1" ht="14.25" x14ac:dyDescent="0.2"/>
    <row r="369" s="2" customFormat="1" ht="14.25" x14ac:dyDescent="0.2"/>
    <row r="370" s="2" customFormat="1" ht="14.25" x14ac:dyDescent="0.2"/>
    <row r="371" s="2" customFormat="1" ht="14.25" x14ac:dyDescent="0.2"/>
    <row r="372" s="2" customFormat="1" ht="14.25" x14ac:dyDescent="0.2"/>
    <row r="373" s="2" customFormat="1" ht="14.25" x14ac:dyDescent="0.2"/>
    <row r="374" s="2" customFormat="1" ht="14.25" x14ac:dyDescent="0.2"/>
    <row r="375" s="2" customFormat="1" ht="14.25" x14ac:dyDescent="0.2"/>
    <row r="376" s="2" customFormat="1" ht="14.25" x14ac:dyDescent="0.2"/>
    <row r="377" s="2" customFormat="1" ht="14.25" x14ac:dyDescent="0.2"/>
    <row r="378" s="2" customFormat="1" ht="14.25" x14ac:dyDescent="0.2"/>
    <row r="379" s="2" customFormat="1" ht="14.25" x14ac:dyDescent="0.2"/>
    <row r="380" s="2" customFormat="1" ht="14.25" x14ac:dyDescent="0.2"/>
    <row r="381" s="2" customFormat="1" ht="14.25" x14ac:dyDescent="0.2"/>
    <row r="382" s="2" customFormat="1" ht="14.25" x14ac:dyDescent="0.2"/>
    <row r="383" s="2" customFormat="1" ht="14.25" x14ac:dyDescent="0.2"/>
    <row r="384" s="2" customFormat="1" ht="14.25" x14ac:dyDescent="0.2"/>
    <row r="385" s="2" customFormat="1" ht="14.25" x14ac:dyDescent="0.2"/>
    <row r="386" s="2" customFormat="1" ht="14.25" x14ac:dyDescent="0.2"/>
    <row r="387" s="2" customFormat="1" ht="14.25" x14ac:dyDescent="0.2"/>
    <row r="388" s="2" customFormat="1" ht="14.25" x14ac:dyDescent="0.2"/>
    <row r="389" s="2" customFormat="1" ht="14.25" x14ac:dyDescent="0.2"/>
    <row r="390" s="2" customFormat="1" ht="14.25" x14ac:dyDescent="0.2"/>
    <row r="391" s="2" customFormat="1" ht="14.25" x14ac:dyDescent="0.2"/>
    <row r="392" s="2" customFormat="1" ht="14.25" x14ac:dyDescent="0.2"/>
    <row r="393" s="2" customFormat="1" ht="14.25" x14ac:dyDescent="0.2"/>
    <row r="394" s="2" customFormat="1" ht="14.25" x14ac:dyDescent="0.2"/>
    <row r="395" s="2" customFormat="1" ht="14.25" x14ac:dyDescent="0.2"/>
    <row r="396" s="2" customFormat="1" ht="14.25" x14ac:dyDescent="0.2"/>
    <row r="397" s="2" customFormat="1" ht="14.25" x14ac:dyDescent="0.2"/>
    <row r="398" s="2" customFormat="1" ht="14.25" x14ac:dyDescent="0.2"/>
    <row r="399" s="2" customFormat="1" ht="14.25" x14ac:dyDescent="0.2"/>
    <row r="400" s="2" customFormat="1" ht="14.25" x14ac:dyDescent="0.2"/>
    <row r="401" s="2" customFormat="1" ht="14.25" x14ac:dyDescent="0.2"/>
    <row r="402" s="2" customFormat="1" ht="14.25" x14ac:dyDescent="0.2"/>
    <row r="403" s="2" customFormat="1" ht="14.25" x14ac:dyDescent="0.2"/>
    <row r="404" s="2" customFormat="1" ht="14.25" x14ac:dyDescent="0.2"/>
    <row r="405" s="2" customFormat="1" ht="14.25" x14ac:dyDescent="0.2"/>
    <row r="406" s="2" customFormat="1" ht="14.25" x14ac:dyDescent="0.2"/>
    <row r="407" s="2" customFormat="1" ht="14.25" x14ac:dyDescent="0.2"/>
    <row r="408" s="2" customFormat="1" ht="14.25" x14ac:dyDescent="0.2"/>
    <row r="409" s="2" customFormat="1" ht="14.25" x14ac:dyDescent="0.2"/>
    <row r="410" s="2" customFormat="1" ht="14.25" x14ac:dyDescent="0.2"/>
    <row r="411" s="2" customFormat="1" ht="14.25" x14ac:dyDescent="0.2"/>
    <row r="412" s="2" customFormat="1" ht="14.25" x14ac:dyDescent="0.2"/>
    <row r="413" s="2" customFormat="1" ht="14.25" x14ac:dyDescent="0.2"/>
    <row r="414" s="2" customFormat="1" ht="14.25" x14ac:dyDescent="0.2"/>
    <row r="415" s="2" customFormat="1" ht="14.25" x14ac:dyDescent="0.2"/>
    <row r="416" s="2" customFormat="1" ht="14.25" x14ac:dyDescent="0.2"/>
    <row r="417" s="2" customFormat="1" ht="14.25" x14ac:dyDescent="0.2"/>
    <row r="418" s="2" customFormat="1" ht="14.25" x14ac:dyDescent="0.2"/>
    <row r="419" s="2" customFormat="1" ht="14.25" x14ac:dyDescent="0.2"/>
    <row r="420" s="2" customFormat="1" ht="14.25" x14ac:dyDescent="0.2"/>
    <row r="421" s="2" customFormat="1" ht="14.25" x14ac:dyDescent="0.2"/>
    <row r="422" s="2" customFormat="1" ht="14.25" x14ac:dyDescent="0.2"/>
    <row r="423" s="2" customFormat="1" ht="14.25" x14ac:dyDescent="0.2"/>
    <row r="424" s="2" customFormat="1" ht="14.25" x14ac:dyDescent="0.2"/>
    <row r="425" s="2" customFormat="1" ht="14.25" x14ac:dyDescent="0.2"/>
    <row r="426" s="2" customFormat="1" ht="14.25" x14ac:dyDescent="0.2"/>
    <row r="427" s="2" customFormat="1" ht="14.25" x14ac:dyDescent="0.2"/>
    <row r="428" s="2" customFormat="1" ht="14.25" x14ac:dyDescent="0.2"/>
    <row r="429" s="2" customFormat="1" ht="14.25" x14ac:dyDescent="0.2"/>
    <row r="430" s="2" customFormat="1" ht="14.25" x14ac:dyDescent="0.2"/>
    <row r="431" s="2" customFormat="1" ht="14.25" x14ac:dyDescent="0.2"/>
    <row r="432" s="2" customFormat="1" ht="14.25" x14ac:dyDescent="0.2"/>
    <row r="433" s="2" customFormat="1" ht="14.25" x14ac:dyDescent="0.2"/>
    <row r="434" s="2" customFormat="1" ht="14.25" x14ac:dyDescent="0.2"/>
    <row r="435" s="2" customFormat="1" ht="14.25" x14ac:dyDescent="0.2"/>
    <row r="436" s="2" customFormat="1" ht="14.25" x14ac:dyDescent="0.2"/>
    <row r="437" s="2" customFormat="1" ht="14.25" x14ac:dyDescent="0.2"/>
    <row r="438" s="2" customFormat="1" ht="14.25" x14ac:dyDescent="0.2"/>
    <row r="439" s="2" customFormat="1" ht="14.25" x14ac:dyDescent="0.2"/>
    <row r="440" s="2" customFormat="1" ht="14.25" x14ac:dyDescent="0.2"/>
    <row r="441" s="2" customFormat="1" ht="14.25" x14ac:dyDescent="0.2"/>
    <row r="442" s="2" customFormat="1" ht="14.25" x14ac:dyDescent="0.2"/>
    <row r="443" s="2" customFormat="1" ht="14.25" x14ac:dyDescent="0.2"/>
    <row r="444" s="2" customFormat="1" ht="14.25" x14ac:dyDescent="0.2"/>
    <row r="445" s="2" customFormat="1" ht="14.25" x14ac:dyDescent="0.2"/>
    <row r="446" s="2" customFormat="1" ht="14.25" x14ac:dyDescent="0.2"/>
    <row r="447" s="2" customFormat="1" ht="14.25" x14ac:dyDescent="0.2"/>
    <row r="448" s="2" customFormat="1" ht="14.25" x14ac:dyDescent="0.2"/>
    <row r="449" s="2" customFormat="1" ht="14.25" x14ac:dyDescent="0.2"/>
    <row r="450" s="2" customFormat="1" ht="14.25" x14ac:dyDescent="0.2"/>
    <row r="451" s="2" customFormat="1" ht="14.25" x14ac:dyDescent="0.2"/>
    <row r="452" s="2" customFormat="1" ht="14.25" x14ac:dyDescent="0.2"/>
    <row r="453" s="2" customFormat="1" ht="14.25" x14ac:dyDescent="0.2"/>
    <row r="454" s="2" customFormat="1" ht="14.25" x14ac:dyDescent="0.2"/>
    <row r="455" s="2" customFormat="1" ht="14.25" x14ac:dyDescent="0.2"/>
    <row r="456" s="2" customFormat="1" ht="14.25" x14ac:dyDescent="0.2"/>
    <row r="457" s="2" customFormat="1" ht="14.25" x14ac:dyDescent="0.2"/>
    <row r="458" s="2" customFormat="1" ht="14.25" x14ac:dyDescent="0.2"/>
    <row r="459" s="2" customFormat="1" ht="14.25" x14ac:dyDescent="0.2"/>
    <row r="460" s="2" customFormat="1" ht="14.25" x14ac:dyDescent="0.2"/>
    <row r="461" s="2" customFormat="1" ht="14.25" x14ac:dyDescent="0.2"/>
    <row r="462" s="2" customFormat="1" ht="14.25" x14ac:dyDescent="0.2"/>
    <row r="463" s="2" customFormat="1" ht="14.25" x14ac:dyDescent="0.2"/>
    <row r="464" s="2" customFormat="1" ht="14.25" x14ac:dyDescent="0.2"/>
    <row r="465" s="2" customFormat="1" ht="14.25" x14ac:dyDescent="0.2"/>
    <row r="466" s="2" customFormat="1" ht="14.25" x14ac:dyDescent="0.2"/>
    <row r="467" s="2" customFormat="1" ht="14.25" x14ac:dyDescent="0.2"/>
    <row r="468" s="2" customFormat="1" ht="14.25" x14ac:dyDescent="0.2"/>
    <row r="469" s="2" customFormat="1" ht="14.25" x14ac:dyDescent="0.2"/>
    <row r="470" s="2" customFormat="1" ht="14.25" x14ac:dyDescent="0.2"/>
    <row r="471" s="2" customFormat="1" ht="14.25" x14ac:dyDescent="0.2"/>
    <row r="472" s="2" customFormat="1" ht="14.25" x14ac:dyDescent="0.2"/>
    <row r="473" s="2" customFormat="1" ht="14.25" x14ac:dyDescent="0.2"/>
    <row r="474" s="2" customFormat="1" ht="14.25" x14ac:dyDescent="0.2"/>
    <row r="475" s="2" customFormat="1" ht="14.25" x14ac:dyDescent="0.2"/>
    <row r="476" s="2" customFormat="1" ht="14.25" x14ac:dyDescent="0.2"/>
    <row r="477" s="2" customFormat="1" ht="14.25" x14ac:dyDescent="0.2"/>
    <row r="478" s="2" customFormat="1" ht="14.25" x14ac:dyDescent="0.2"/>
    <row r="479" s="2" customFormat="1" ht="14.25" x14ac:dyDescent="0.2"/>
    <row r="480" s="2" customFormat="1" ht="14.25" x14ac:dyDescent="0.2"/>
    <row r="481" s="2" customFormat="1" ht="14.25" x14ac:dyDescent="0.2"/>
    <row r="482" s="2" customFormat="1" ht="14.25" x14ac:dyDescent="0.2"/>
    <row r="483" s="2" customFormat="1" ht="14.25" x14ac:dyDescent="0.2"/>
    <row r="484" s="2" customFormat="1" ht="14.25" x14ac:dyDescent="0.2"/>
    <row r="485" s="2" customFormat="1" ht="14.25" x14ac:dyDescent="0.2"/>
    <row r="486" s="2" customFormat="1" ht="14.25" x14ac:dyDescent="0.2"/>
    <row r="487" s="2" customFormat="1" ht="14.25" x14ac:dyDescent="0.2"/>
    <row r="488" s="2" customFormat="1" ht="14.25" x14ac:dyDescent="0.2"/>
    <row r="489" s="2" customFormat="1" ht="14.25" x14ac:dyDescent="0.2"/>
    <row r="490" s="2" customFormat="1" ht="14.25" x14ac:dyDescent="0.2"/>
    <row r="491" s="2" customFormat="1" ht="14.25" x14ac:dyDescent="0.2"/>
    <row r="492" s="2" customFormat="1" ht="14.25" x14ac:dyDescent="0.2"/>
    <row r="493" s="2" customFormat="1" ht="14.25" x14ac:dyDescent="0.2"/>
    <row r="494" s="2" customFormat="1" ht="14.25" x14ac:dyDescent="0.2"/>
    <row r="495" s="2" customFormat="1" ht="14.25" x14ac:dyDescent="0.2"/>
    <row r="496" s="2" customFormat="1" ht="14.25" x14ac:dyDescent="0.2"/>
    <row r="497" s="2" customFormat="1" ht="14.25" x14ac:dyDescent="0.2"/>
    <row r="498" s="2" customFormat="1" ht="14.25" x14ac:dyDescent="0.2"/>
    <row r="499" s="2" customFormat="1" ht="14.25" x14ac:dyDescent="0.2"/>
    <row r="500" s="2" customFormat="1" ht="14.25" x14ac:dyDescent="0.2"/>
    <row r="501" s="2" customFormat="1" ht="14.25" x14ac:dyDescent="0.2"/>
    <row r="502" s="2" customFormat="1" ht="14.25" x14ac:dyDescent="0.2"/>
    <row r="503" s="2" customFormat="1" ht="14.25" x14ac:dyDescent="0.2"/>
    <row r="504" s="2" customFormat="1" ht="14.25" x14ac:dyDescent="0.2"/>
    <row r="505" s="2" customFormat="1" ht="14.25" x14ac:dyDescent="0.2"/>
    <row r="506" s="2" customFormat="1" ht="14.25" x14ac:dyDescent="0.2"/>
    <row r="507" s="2" customFormat="1" ht="14.25" x14ac:dyDescent="0.2"/>
    <row r="508" s="2" customFormat="1" ht="14.25" x14ac:dyDescent="0.2"/>
    <row r="509" s="2" customFormat="1" ht="14.25" x14ac:dyDescent="0.2"/>
    <row r="510" s="2" customFormat="1" ht="14.25" x14ac:dyDescent="0.2"/>
    <row r="511" s="2" customFormat="1" ht="14.25" x14ac:dyDescent="0.2"/>
    <row r="512" s="2" customFormat="1" ht="14.25" x14ac:dyDescent="0.2"/>
    <row r="513" s="2" customFormat="1" ht="14.25" x14ac:dyDescent="0.2"/>
    <row r="514" s="2" customFormat="1" ht="14.25" x14ac:dyDescent="0.2"/>
    <row r="515" s="2" customFormat="1" ht="14.25" x14ac:dyDescent="0.2"/>
    <row r="516" s="2" customFormat="1" ht="14.25" x14ac:dyDescent="0.2"/>
    <row r="517" s="2" customFormat="1" ht="14.25" x14ac:dyDescent="0.2"/>
    <row r="518" s="2" customFormat="1" ht="14.25" x14ac:dyDescent="0.2"/>
    <row r="519" s="2" customFormat="1" ht="14.25" x14ac:dyDescent="0.2"/>
    <row r="520" s="2" customFormat="1" ht="14.25" x14ac:dyDescent="0.2"/>
    <row r="521" s="2" customFormat="1" ht="14.25" x14ac:dyDescent="0.2"/>
    <row r="522" s="2" customFormat="1" ht="14.25" x14ac:dyDescent="0.2"/>
    <row r="523" s="2" customFormat="1" ht="14.25" x14ac:dyDescent="0.2"/>
    <row r="524" s="2" customFormat="1" ht="14.25" x14ac:dyDescent="0.2"/>
  </sheetData>
  <mergeCells count="12">
    <mergeCell ref="A85:J85"/>
    <mergeCell ref="L85:P85"/>
    <mergeCell ref="A86:A87"/>
    <mergeCell ref="B86:D86"/>
    <mergeCell ref="E86:G86"/>
    <mergeCell ref="H86:J86"/>
    <mergeCell ref="A72:J72"/>
    <mergeCell ref="L72:P72"/>
    <mergeCell ref="A73:A74"/>
    <mergeCell ref="B73:D73"/>
    <mergeCell ref="E73:G73"/>
    <mergeCell ref="H73:J7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5" tint="-0.249977111117893"/>
  </sheetPr>
  <dimension ref="A1:Q524"/>
  <sheetViews>
    <sheetView zoomScale="60" zoomScaleNormal="60" workbookViewId="0">
      <selection activeCell="A72" sqref="A72:J72"/>
    </sheetView>
  </sheetViews>
  <sheetFormatPr defaultColWidth="8.85546875" defaultRowHeight="15" x14ac:dyDescent="0.25"/>
  <cols>
    <col min="1" max="1" width="11.7109375" style="2" customWidth="1"/>
    <col min="2" max="2" width="11.42578125" style="2" bestFit="1" customWidth="1"/>
    <col min="3" max="3" width="14.85546875" style="2" bestFit="1" customWidth="1"/>
    <col min="4" max="4" width="11" style="2" bestFit="1" customWidth="1"/>
    <col min="5" max="6" width="14.85546875" style="2" bestFit="1" customWidth="1"/>
    <col min="7" max="7" width="11.28515625" style="2" customWidth="1"/>
    <col min="8" max="8" width="10.5703125" style="2" customWidth="1"/>
    <col min="9" max="9" width="15.140625" style="2" bestFit="1" customWidth="1"/>
    <col min="10" max="10" width="9.5703125" style="2" bestFit="1" customWidth="1"/>
    <col min="11" max="11" width="16.28515625" style="2" bestFit="1" customWidth="1"/>
    <col min="12" max="12" width="15.42578125" style="2" bestFit="1" customWidth="1"/>
    <col min="13" max="13" width="18.140625" style="2" bestFit="1" customWidth="1"/>
    <col min="14" max="14" width="15.7109375" style="5" bestFit="1" customWidth="1"/>
    <col min="15" max="15" width="16.140625" style="2" bestFit="1" customWidth="1"/>
    <col min="16" max="16" width="30.5703125" style="2" bestFit="1" customWidth="1"/>
    <col min="17" max="17" width="13.85546875" bestFit="1" customWidth="1"/>
    <col min="18" max="18" width="15.28515625" style="2" bestFit="1" customWidth="1"/>
    <col min="19" max="19" width="12.28515625" style="2" bestFit="1" customWidth="1"/>
    <col min="20" max="20" width="14.85546875" style="2" bestFit="1" customWidth="1"/>
    <col min="21" max="21" width="28.85546875" style="2" bestFit="1" customWidth="1"/>
    <col min="22" max="16384" width="8.85546875" style="2"/>
  </cols>
  <sheetData>
    <row r="1" spans="14:17" x14ac:dyDescent="0.25">
      <c r="N1" s="2"/>
      <c r="Q1" s="71"/>
    </row>
    <row r="2" spans="14:17" x14ac:dyDescent="0.25">
      <c r="N2" s="2"/>
      <c r="Q2" s="71"/>
    </row>
    <row r="3" spans="14:17" x14ac:dyDescent="0.25">
      <c r="N3" s="2"/>
      <c r="Q3" s="71"/>
    </row>
    <row r="4" spans="14:17" x14ac:dyDescent="0.25">
      <c r="N4" s="2"/>
      <c r="Q4" s="71"/>
    </row>
    <row r="5" spans="14:17" x14ac:dyDescent="0.25">
      <c r="N5" s="2"/>
      <c r="Q5" s="71"/>
    </row>
    <row r="6" spans="14:17" x14ac:dyDescent="0.25">
      <c r="N6" s="2"/>
      <c r="Q6" s="71"/>
    </row>
    <row r="7" spans="14:17" x14ac:dyDescent="0.25">
      <c r="N7" s="2"/>
      <c r="Q7" s="71"/>
    </row>
    <row r="8" spans="14:17" x14ac:dyDescent="0.25">
      <c r="N8" s="2"/>
      <c r="Q8" s="71"/>
    </row>
    <row r="9" spans="14:17" x14ac:dyDescent="0.25">
      <c r="N9" s="2"/>
      <c r="Q9" s="71"/>
    </row>
    <row r="10" spans="14:17" x14ac:dyDescent="0.25">
      <c r="N10" s="2"/>
      <c r="Q10" s="71"/>
    </row>
    <row r="11" spans="14:17" x14ac:dyDescent="0.25">
      <c r="N11" s="2"/>
      <c r="Q11" s="71"/>
    </row>
    <row r="12" spans="14:17" x14ac:dyDescent="0.25">
      <c r="N12" s="2"/>
      <c r="Q12" s="71"/>
    </row>
    <row r="13" spans="14:17" x14ac:dyDescent="0.25">
      <c r="N13" s="2"/>
      <c r="Q13" s="71"/>
    </row>
    <row r="14" spans="14:17" x14ac:dyDescent="0.25">
      <c r="N14" s="2"/>
      <c r="Q14" s="71"/>
    </row>
    <row r="15" spans="14:17" x14ac:dyDescent="0.25">
      <c r="N15" s="2"/>
      <c r="Q15" s="71"/>
    </row>
    <row r="16" spans="14:17" x14ac:dyDescent="0.25">
      <c r="N16" s="2"/>
      <c r="Q16" s="71"/>
    </row>
    <row r="17" spans="14:17" x14ac:dyDescent="0.25">
      <c r="N17" s="2"/>
      <c r="Q17" s="71"/>
    </row>
    <row r="18" spans="14:17" x14ac:dyDescent="0.25">
      <c r="N18" s="2"/>
      <c r="Q18" s="71"/>
    </row>
    <row r="19" spans="14:17" x14ac:dyDescent="0.25">
      <c r="N19" s="2"/>
      <c r="Q19" s="71"/>
    </row>
    <row r="20" spans="14:17" x14ac:dyDescent="0.25">
      <c r="N20" s="2"/>
      <c r="Q20" s="71"/>
    </row>
    <row r="21" spans="14:17" x14ac:dyDescent="0.25">
      <c r="N21" s="2"/>
      <c r="Q21" s="71"/>
    </row>
    <row r="22" spans="14:17" x14ac:dyDescent="0.25">
      <c r="N22" s="2"/>
      <c r="Q22" s="71"/>
    </row>
    <row r="23" spans="14:17" x14ac:dyDescent="0.25">
      <c r="N23" s="2"/>
      <c r="Q23" s="71"/>
    </row>
    <row r="24" spans="14:17" x14ac:dyDescent="0.25">
      <c r="N24" s="2"/>
      <c r="Q24" s="71"/>
    </row>
    <row r="25" spans="14:17" x14ac:dyDescent="0.25">
      <c r="Q25" s="71"/>
    </row>
    <row r="26" spans="14:17" x14ac:dyDescent="0.25">
      <c r="N26" s="2"/>
      <c r="Q26" s="84"/>
    </row>
    <row r="27" spans="14:17" x14ac:dyDescent="0.25">
      <c r="N27" s="2"/>
      <c r="Q27" s="84"/>
    </row>
    <row r="28" spans="14:17" x14ac:dyDescent="0.25">
      <c r="N28" s="2"/>
      <c r="Q28" s="84"/>
    </row>
    <row r="29" spans="14:17" x14ac:dyDescent="0.25">
      <c r="N29" s="2"/>
      <c r="Q29" s="84"/>
    </row>
    <row r="30" spans="14:17" x14ac:dyDescent="0.25">
      <c r="N30" s="2"/>
      <c r="Q30" s="84"/>
    </row>
    <row r="31" spans="14:17" x14ac:dyDescent="0.25">
      <c r="N31" s="2"/>
      <c r="Q31" s="84"/>
    </row>
    <row r="32" spans="14:17" x14ac:dyDescent="0.25">
      <c r="N32" s="2"/>
      <c r="Q32" s="84"/>
    </row>
    <row r="33" spans="14:17" x14ac:dyDescent="0.25">
      <c r="N33" s="2"/>
      <c r="Q33" s="84"/>
    </row>
    <row r="34" spans="14:17" x14ac:dyDescent="0.25">
      <c r="N34" s="2"/>
      <c r="Q34" s="84"/>
    </row>
    <row r="35" spans="14:17" x14ac:dyDescent="0.25">
      <c r="N35" s="2"/>
      <c r="Q35" s="84"/>
    </row>
    <row r="36" spans="14:17" x14ac:dyDescent="0.25">
      <c r="N36" s="2"/>
      <c r="Q36" s="84"/>
    </row>
    <row r="37" spans="14:17" x14ac:dyDescent="0.25">
      <c r="N37" s="2"/>
      <c r="Q37" s="84"/>
    </row>
    <row r="38" spans="14:17" x14ac:dyDescent="0.25">
      <c r="N38" s="2"/>
      <c r="Q38" s="84"/>
    </row>
    <row r="39" spans="14:17" x14ac:dyDescent="0.25">
      <c r="N39" s="2"/>
      <c r="Q39" s="84"/>
    </row>
    <row r="40" spans="14:17" x14ac:dyDescent="0.25">
      <c r="N40" s="2"/>
      <c r="Q40" s="84"/>
    </row>
    <row r="41" spans="14:17" x14ac:dyDescent="0.25">
      <c r="N41" s="2"/>
      <c r="Q41" s="84"/>
    </row>
    <row r="42" spans="14:17" x14ac:dyDescent="0.25">
      <c r="N42" s="2"/>
      <c r="Q42" s="84"/>
    </row>
    <row r="43" spans="14:17" x14ac:dyDescent="0.25">
      <c r="N43" s="2"/>
      <c r="Q43" s="84"/>
    </row>
    <row r="44" spans="14:17" x14ac:dyDescent="0.25">
      <c r="N44" s="2"/>
      <c r="Q44" s="84"/>
    </row>
    <row r="45" spans="14:17" x14ac:dyDescent="0.25">
      <c r="N45" s="2"/>
      <c r="Q45" s="84"/>
    </row>
    <row r="46" spans="14:17" x14ac:dyDescent="0.25">
      <c r="N46" s="2"/>
      <c r="Q46" s="84"/>
    </row>
    <row r="47" spans="14:17" x14ac:dyDescent="0.25">
      <c r="N47" s="2"/>
      <c r="Q47" s="84"/>
    </row>
    <row r="48" spans="14:17" x14ac:dyDescent="0.25">
      <c r="N48" s="2"/>
      <c r="Q48" s="84"/>
    </row>
    <row r="49" spans="14:17" x14ac:dyDescent="0.25">
      <c r="N49" s="2"/>
      <c r="Q49" s="84"/>
    </row>
    <row r="50" spans="14:17" x14ac:dyDescent="0.25">
      <c r="N50" s="2"/>
      <c r="Q50" s="84"/>
    </row>
    <row r="51" spans="14:17" x14ac:dyDescent="0.25">
      <c r="N51" s="2"/>
      <c r="Q51" s="84"/>
    </row>
    <row r="52" spans="14:17" x14ac:dyDescent="0.25">
      <c r="N52" s="2"/>
      <c r="Q52" s="84"/>
    </row>
    <row r="53" spans="14:17" x14ac:dyDescent="0.25">
      <c r="N53" s="2"/>
      <c r="Q53" s="84"/>
    </row>
    <row r="54" spans="14:17" x14ac:dyDescent="0.25">
      <c r="N54" s="2"/>
      <c r="Q54" s="84"/>
    </row>
    <row r="55" spans="14:17" x14ac:dyDescent="0.25">
      <c r="N55" s="2"/>
      <c r="Q55" s="84"/>
    </row>
    <row r="56" spans="14:17" x14ac:dyDescent="0.25">
      <c r="N56" s="2"/>
      <c r="Q56" s="84"/>
    </row>
    <row r="57" spans="14:17" x14ac:dyDescent="0.25">
      <c r="N57" s="2"/>
      <c r="Q57" s="84"/>
    </row>
    <row r="58" spans="14:17" x14ac:dyDescent="0.25">
      <c r="N58" s="2"/>
      <c r="Q58" s="84"/>
    </row>
    <row r="59" spans="14:17" x14ac:dyDescent="0.25">
      <c r="N59" s="2"/>
      <c r="Q59" s="84"/>
    </row>
    <row r="60" spans="14:17" x14ac:dyDescent="0.25">
      <c r="N60" s="2"/>
      <c r="Q60" s="71"/>
    </row>
    <row r="61" spans="14:17" x14ac:dyDescent="0.25">
      <c r="N61" s="2"/>
      <c r="Q61" s="84"/>
    </row>
    <row r="62" spans="14:17" x14ac:dyDescent="0.25">
      <c r="N62" s="2"/>
      <c r="Q62" s="84"/>
    </row>
    <row r="63" spans="14:17" x14ac:dyDescent="0.25">
      <c r="N63" s="2"/>
      <c r="Q63" s="84"/>
    </row>
    <row r="64" spans="14:17" x14ac:dyDescent="0.25">
      <c r="N64" s="2"/>
      <c r="Q64" s="84"/>
    </row>
    <row r="65" spans="1:17" x14ac:dyDescent="0.25">
      <c r="N65" s="2"/>
      <c r="Q65" s="84"/>
    </row>
    <row r="66" spans="1:17" x14ac:dyDescent="0.25">
      <c r="N66" s="2"/>
      <c r="Q66" s="84"/>
    </row>
    <row r="67" spans="1:17" x14ac:dyDescent="0.25">
      <c r="N67" s="2"/>
      <c r="Q67" s="84"/>
    </row>
    <row r="68" spans="1:17" x14ac:dyDescent="0.25">
      <c r="N68" s="2"/>
      <c r="Q68" s="84"/>
    </row>
    <row r="69" spans="1:17" x14ac:dyDescent="0.25">
      <c r="N69" s="2"/>
      <c r="Q69" s="84"/>
    </row>
    <row r="70" spans="1:17" x14ac:dyDescent="0.25">
      <c r="N70" s="2"/>
      <c r="Q70" s="84"/>
    </row>
    <row r="71" spans="1:17" ht="15.75" thickBot="1" x14ac:dyDescent="0.3">
      <c r="N71" s="2"/>
      <c r="Q71" s="84"/>
    </row>
    <row r="72" spans="1:17" ht="29.25" thickBot="1" x14ac:dyDescent="0.5">
      <c r="A72" s="366" t="s">
        <v>71</v>
      </c>
      <c r="B72" s="367"/>
      <c r="C72" s="367"/>
      <c r="D72" s="367"/>
      <c r="E72" s="367"/>
      <c r="F72" s="367"/>
      <c r="G72" s="367"/>
      <c r="H72" s="367"/>
      <c r="I72" s="367"/>
      <c r="J72" s="368"/>
      <c r="K72" s="71"/>
      <c r="L72" s="360" t="s">
        <v>73</v>
      </c>
      <c r="M72" s="361"/>
      <c r="N72" s="361"/>
      <c r="O72" s="361"/>
      <c r="P72" s="362"/>
      <c r="Q72" s="2"/>
    </row>
    <row r="73" spans="1:17" ht="15.75" thickBot="1" x14ac:dyDescent="0.3">
      <c r="A73" s="289" t="s">
        <v>9</v>
      </c>
      <c r="B73" s="291" t="s">
        <v>11</v>
      </c>
      <c r="C73" s="292"/>
      <c r="D73" s="292"/>
      <c r="E73" s="293" t="s">
        <v>10</v>
      </c>
      <c r="F73" s="294"/>
      <c r="G73" s="294"/>
      <c r="H73" s="295" t="s">
        <v>23</v>
      </c>
      <c r="I73" s="296"/>
      <c r="J73" s="297"/>
      <c r="K73" s="71"/>
      <c r="L73" s="216" t="s">
        <v>12</v>
      </c>
      <c r="M73" s="106" t="s">
        <v>38</v>
      </c>
      <c r="N73" s="107" t="s">
        <v>13</v>
      </c>
      <c r="O73" s="106" t="s">
        <v>28</v>
      </c>
      <c r="P73" s="217" t="s">
        <v>27</v>
      </c>
      <c r="Q73" s="2"/>
    </row>
    <row r="74" spans="1:17" ht="15.75" thickBot="1" x14ac:dyDescent="0.3">
      <c r="A74" s="290"/>
      <c r="B74" s="56" t="s">
        <v>21</v>
      </c>
      <c r="C74" s="57" t="s">
        <v>22</v>
      </c>
      <c r="D74" s="58" t="s">
        <v>4</v>
      </c>
      <c r="E74" s="56" t="s">
        <v>21</v>
      </c>
      <c r="F74" s="57" t="s">
        <v>22</v>
      </c>
      <c r="G74" s="58" t="s">
        <v>4</v>
      </c>
      <c r="H74" s="56" t="s">
        <v>21</v>
      </c>
      <c r="I74" s="57" t="s">
        <v>22</v>
      </c>
      <c r="J74" s="58" t="s">
        <v>4</v>
      </c>
      <c r="K74" s="71"/>
      <c r="L74" s="88">
        <v>19.149999999999999</v>
      </c>
      <c r="M74" s="89">
        <f>N81</f>
        <v>4.7E-2</v>
      </c>
      <c r="N74" s="90">
        <f>SUM(L74-M74)</f>
        <v>19.102999999999998</v>
      </c>
      <c r="O74" s="89">
        <f>(L77*N77)/1000</f>
        <v>34.550959721984796</v>
      </c>
      <c r="P74" s="91">
        <f>(M77*N77)/1000</f>
        <v>35.483822499999903</v>
      </c>
      <c r="Q74" s="2"/>
    </row>
    <row r="75" spans="1:17" ht="15.75" thickBot="1" x14ac:dyDescent="0.3">
      <c r="A75" s="59">
        <v>0</v>
      </c>
      <c r="B75" s="64">
        <f>IF(Rådata!F5=0,"",Rådata!F5)</f>
        <v>158585.42442321699</v>
      </c>
      <c r="C75" s="65">
        <f>IF(Rådata!F17=0,"",Rådata!F17)</f>
        <v>158548.44093322699</v>
      </c>
      <c r="D75" s="60">
        <f t="shared" ref="D75:D83" si="0">AVERAGE(B75:C75)</f>
        <v>158566.93267822199</v>
      </c>
      <c r="E75" s="65">
        <f>IF(Rådata!G5=0,"",Rådata!G5)</f>
        <v>1788.5</v>
      </c>
      <c r="F75" s="65">
        <f>IF(Rådata!G17=0,"",Rådata!G17)</f>
        <v>1828.83337402343</v>
      </c>
      <c r="G75" s="60">
        <f t="shared" ref="G75:G83" si="1">AVERAGE(E75:F75)</f>
        <v>1808.6666870117151</v>
      </c>
      <c r="H75" s="65">
        <f>IF(Rådata!H5=0,"",Rådata!H5)</f>
        <v>25.194931030273398</v>
      </c>
      <c r="I75" s="65">
        <f>IF(Rådata!H17=0,"",Rådata!H17)</f>
        <v>25.870529174804599</v>
      </c>
      <c r="J75" s="60">
        <f t="shared" ref="J75:J83" si="2">AVERAGE(H75:I75)</f>
        <v>25.532730102538999</v>
      </c>
      <c r="K75" s="71"/>
      <c r="L75" s="92"/>
      <c r="M75" s="93"/>
      <c r="N75" s="93"/>
      <c r="O75" s="93"/>
      <c r="P75" s="94"/>
      <c r="Q75" s="2"/>
    </row>
    <row r="76" spans="1:17" ht="15.75" thickBot="1" x14ac:dyDescent="0.3">
      <c r="A76" s="59">
        <v>30</v>
      </c>
      <c r="B76" s="66">
        <f>IF(Rådata!F6=0,"",Rådata!F6)</f>
        <v>158585.42442321699</v>
      </c>
      <c r="C76" s="67">
        <f>IF(Rådata!F18=0,"",Rådata!F18)</f>
        <v>158548.44093322699</v>
      </c>
      <c r="D76" s="61">
        <f t="shared" si="0"/>
        <v>158566.93267822199</v>
      </c>
      <c r="E76" s="67">
        <f>IF(Rådata!G6=0,"",Rådata!G6)</f>
        <v>1791.5</v>
      </c>
      <c r="F76" s="67">
        <f>IF(Rådata!G18=0,"",Rådata!G18)</f>
        <v>1839.5</v>
      </c>
      <c r="G76" s="61">
        <f t="shared" si="1"/>
        <v>1815.5</v>
      </c>
      <c r="H76" s="65">
        <f>IF(Rådata!H6=0,"",Rådata!H6)</f>
        <v>25.251014709472599</v>
      </c>
      <c r="I76" s="65">
        <f>IF(Rådata!H18=0,"",Rådata!H18)</f>
        <v>25.7877502441406</v>
      </c>
      <c r="J76" s="61">
        <f t="shared" si="2"/>
        <v>25.519382476806598</v>
      </c>
      <c r="K76" s="71"/>
      <c r="L76" s="92" t="s">
        <v>29</v>
      </c>
      <c r="M76" s="93" t="s">
        <v>30</v>
      </c>
      <c r="N76" s="93" t="s">
        <v>13</v>
      </c>
      <c r="O76" s="93"/>
      <c r="P76" s="218" t="s">
        <v>39</v>
      </c>
      <c r="Q76" s="2"/>
    </row>
    <row r="77" spans="1:17" ht="15.75" thickBot="1" x14ac:dyDescent="0.3">
      <c r="A77" s="59">
        <v>60</v>
      </c>
      <c r="B77" s="66">
        <f>IF(Rådata!F7=0,"",Rådata!F7)</f>
        <v>158566.94221496501</v>
      </c>
      <c r="C77" s="67">
        <f>IF(Rådata!F19=0,"",Rådata!F19)</f>
        <v>158548.44093322699</v>
      </c>
      <c r="D77" s="61">
        <f t="shared" si="0"/>
        <v>158557.69157409598</v>
      </c>
      <c r="E77" s="67">
        <f>IF(Rådata!G7=0,"",Rådata!G7)</f>
        <v>1800.83337402343</v>
      </c>
      <c r="F77" s="67">
        <f>IF(Rådata!G19=0,"",Rådata!G19)</f>
        <v>1848.16662597656</v>
      </c>
      <c r="G77" s="61">
        <f t="shared" si="1"/>
        <v>1824.499999999995</v>
      </c>
      <c r="H77" s="65">
        <f>IF(Rådata!H7=0,"",Rådata!H7)</f>
        <v>25.2670364379882</v>
      </c>
      <c r="I77" s="65">
        <f>IF(Rådata!H19=0,"",Rådata!H19)</f>
        <v>25.955978393554599</v>
      </c>
      <c r="J77" s="61">
        <f t="shared" si="2"/>
        <v>25.611507415771399</v>
      </c>
      <c r="K77" s="71"/>
      <c r="L77" s="160">
        <f>G75</f>
        <v>1808.6666870117151</v>
      </c>
      <c r="M77" s="219">
        <f>G83</f>
        <v>1857.499999999995</v>
      </c>
      <c r="N77" s="220">
        <f>N74</f>
        <v>19.102999999999998</v>
      </c>
      <c r="O77" s="89"/>
      <c r="P77" s="95">
        <f>P74-O74</f>
        <v>0.93286277801510664</v>
      </c>
      <c r="Q77" s="2"/>
    </row>
    <row r="78" spans="1:17" ht="15.75" thickBot="1" x14ac:dyDescent="0.3">
      <c r="A78" s="59">
        <v>90</v>
      </c>
      <c r="B78" s="66">
        <f>IF(Rådata!F8=0,"",Rådata!F8)</f>
        <v>158566.94221496501</v>
      </c>
      <c r="C78" s="67">
        <f>IF(Rådata!F20=0,"",Rådata!F20)</f>
        <v>158548.44093322699</v>
      </c>
      <c r="D78" s="61">
        <f t="shared" si="0"/>
        <v>158557.69157409598</v>
      </c>
      <c r="E78" s="67">
        <f>IF(Rådata!G8=0,"",Rådata!G8)</f>
        <v>1807.5</v>
      </c>
      <c r="F78" s="67">
        <f>IF(Rådata!G20=0,"",Rådata!G20)</f>
        <v>1858.5</v>
      </c>
      <c r="G78" s="61">
        <f t="shared" si="1"/>
        <v>1833</v>
      </c>
      <c r="H78" s="65">
        <f>IF(Rådata!H8=0,"",Rådata!H8)</f>
        <v>25.392539978027301</v>
      </c>
      <c r="I78" s="65">
        <f>IF(Rådata!H20=0,"",Rådata!H20)</f>
        <v>25.89990234375</v>
      </c>
      <c r="J78" s="61">
        <f t="shared" si="2"/>
        <v>25.646221160888651</v>
      </c>
      <c r="K78" s="71"/>
      <c r="L78" s="92"/>
      <c r="M78" s="93"/>
      <c r="N78" s="93"/>
      <c r="O78" s="93"/>
      <c r="P78" s="94"/>
      <c r="Q78" s="2"/>
    </row>
    <row r="79" spans="1:17" ht="15.75" thickBot="1" x14ac:dyDescent="0.3">
      <c r="A79" s="59">
        <v>120</v>
      </c>
      <c r="B79" s="66">
        <f>IF(Rådata!F9=0,"",Rådata!F9)</f>
        <v>158548.44093322699</v>
      </c>
      <c r="C79" s="67">
        <f>IF(Rådata!F21=0,"",Rådata!F21)</f>
        <v>158548.44093322699</v>
      </c>
      <c r="D79" s="61">
        <f t="shared" si="0"/>
        <v>158548.44093322699</v>
      </c>
      <c r="E79" s="67">
        <f>IF(Rådata!G9=0,"",Rådata!G9)</f>
        <v>1807.5</v>
      </c>
      <c r="F79" s="67">
        <f>IF(Rådata!G21=0,"",Rådata!G21)</f>
        <v>1870.5</v>
      </c>
      <c r="G79" s="61">
        <f t="shared" si="1"/>
        <v>1839</v>
      </c>
      <c r="H79" s="65">
        <f>IF(Rådata!H9=0,"",Rådata!H9)</f>
        <v>25.435264587402301</v>
      </c>
      <c r="I79" s="65">
        <f>IF(Rådata!H21=0,"",Rådata!H21)</f>
        <v>26.025405883788999</v>
      </c>
      <c r="J79" s="61">
        <f t="shared" si="2"/>
        <v>25.73033523559565</v>
      </c>
      <c r="K79" s="71"/>
      <c r="L79" s="221"/>
      <c r="M79" s="222" t="s">
        <v>0</v>
      </c>
      <c r="N79" s="223" t="s">
        <v>1</v>
      </c>
      <c r="O79" s="222" t="s">
        <v>2</v>
      </c>
      <c r="P79" s="224" t="s">
        <v>3</v>
      </c>
      <c r="Q79" s="2"/>
    </row>
    <row r="80" spans="1:17" ht="15.75" thickBot="1" x14ac:dyDescent="0.3">
      <c r="A80" s="59">
        <v>150</v>
      </c>
      <c r="B80" s="66">
        <f>IF(Rådata!F10=0,"",Rådata!F10)</f>
        <v>158566.94221496501</v>
      </c>
      <c r="C80" s="67">
        <f>IF(Rådata!F22=0,"",Rådata!F22)</f>
        <v>158548.44093322699</v>
      </c>
      <c r="D80" s="61">
        <f t="shared" si="0"/>
        <v>158557.69157409598</v>
      </c>
      <c r="E80" s="67">
        <f>IF(Rådata!G10=0,"",Rådata!G10)</f>
        <v>1814.83337402343</v>
      </c>
      <c r="F80" s="67">
        <f>IF(Rådata!G22=0,"",Rådata!G22)</f>
        <v>1874.5</v>
      </c>
      <c r="G80" s="61">
        <f t="shared" si="1"/>
        <v>1844.6666870117151</v>
      </c>
      <c r="H80" s="65">
        <f>IF(Rådata!H10=0,"",Rådata!H10)</f>
        <v>25.550086975097599</v>
      </c>
      <c r="I80" s="65">
        <f>IF(Rådata!H22=0,"",Rådata!H22)</f>
        <v>26.0120544433593</v>
      </c>
      <c r="J80" s="61">
        <f t="shared" si="2"/>
        <v>25.781070709228452</v>
      </c>
      <c r="K80" s="71"/>
      <c r="L80" s="96"/>
      <c r="M80" s="97" t="s">
        <v>5</v>
      </c>
      <c r="N80" s="98" t="s">
        <v>6</v>
      </c>
      <c r="O80" s="97" t="s">
        <v>7</v>
      </c>
      <c r="P80" s="99" t="s">
        <v>26</v>
      </c>
      <c r="Q80" s="2"/>
    </row>
    <row r="81" spans="1:17" ht="15.75" thickBot="1" x14ac:dyDescent="0.3">
      <c r="A81" s="59">
        <v>180</v>
      </c>
      <c r="B81" s="66">
        <f>IF(Rådata!F11=0,"",Rådata!F11)</f>
        <v>158548.44093322699</v>
      </c>
      <c r="C81" s="67">
        <f>IF(Rådata!F23=0,"",Rådata!F23)</f>
        <v>158548.44093322699</v>
      </c>
      <c r="D81" s="61">
        <f t="shared" si="0"/>
        <v>158548.44093322699</v>
      </c>
      <c r="E81" s="67">
        <f>IF(Rådata!G11=0,"",Rådata!G11)</f>
        <v>1809.16662597656</v>
      </c>
      <c r="F81" s="67">
        <f>IF(Rådata!G23=0,"",Rådata!G23)</f>
        <v>1877.16662597656</v>
      </c>
      <c r="G81" s="61">
        <f t="shared" si="1"/>
        <v>1843.16662597656</v>
      </c>
      <c r="H81" s="65">
        <f>IF(Rådata!H11=0,"",Rådata!H11)</f>
        <v>25.534065246581999</v>
      </c>
      <c r="I81" s="65">
        <f>IF(Rådata!H23=0,"",Rådata!H23)</f>
        <v>26.0547790527343</v>
      </c>
      <c r="J81" s="61">
        <f t="shared" si="2"/>
        <v>25.79442214965815</v>
      </c>
      <c r="K81" s="71"/>
      <c r="L81" s="100" t="s">
        <v>40</v>
      </c>
      <c r="M81" s="101">
        <f>P77</f>
        <v>0.93286277801510664</v>
      </c>
      <c r="N81" s="266">
        <f>Rådata!G2</f>
        <v>4.7E-2</v>
      </c>
      <c r="O81" s="102">
        <f>SUM(240/3600)</f>
        <v>6.6666666666666666E-2</v>
      </c>
      <c r="P81" s="103">
        <f>SUM(M81/N81/O81)</f>
        <v>297.72216319631065</v>
      </c>
      <c r="Q81" s="2"/>
    </row>
    <row r="82" spans="1:17" ht="21.75" thickBot="1" x14ac:dyDescent="0.4">
      <c r="A82" s="59">
        <v>210</v>
      </c>
      <c r="B82" s="66">
        <f>IF(Rådata!F12=0,"",Rådata!F12)</f>
        <v>158548.44093322699</v>
      </c>
      <c r="C82" s="67">
        <f>IF(Rådata!F24=0,"",Rådata!F24)</f>
        <v>158548.44093322699</v>
      </c>
      <c r="D82" s="61">
        <f t="shared" si="0"/>
        <v>158548.44093322699</v>
      </c>
      <c r="E82" s="67">
        <f>IF(Rådata!G12=0,"",Rådata!G12)</f>
        <v>1820.16662597656</v>
      </c>
      <c r="F82" s="67">
        <f>IF(Rådata!G24=0,"",Rådata!G24)</f>
        <v>1883.5</v>
      </c>
      <c r="G82" s="61">
        <f t="shared" si="1"/>
        <v>1851.8333129882799</v>
      </c>
      <c r="H82" s="65">
        <f>IF(Rådata!H12=0,"",Rådata!H12)</f>
        <v>25.646217346191399</v>
      </c>
      <c r="I82" s="65">
        <f>IF(Rådata!H24=0,"",Rådata!H24)</f>
        <v>26.110855102538999</v>
      </c>
      <c r="J82" s="61">
        <f t="shared" si="2"/>
        <v>25.878536224365199</v>
      </c>
      <c r="K82" s="71"/>
      <c r="L82" s="71"/>
      <c r="M82" s="71"/>
      <c r="N82" s="265"/>
      <c r="O82" s="71"/>
      <c r="P82" s="84"/>
      <c r="Q82" s="2"/>
    </row>
    <row r="83" spans="1:17" ht="15.75" thickBot="1" x14ac:dyDescent="0.3">
      <c r="A83" s="62">
        <v>240</v>
      </c>
      <c r="B83" s="68">
        <f>IF(Rådata!F13=0,"",Rådata!F13)</f>
        <v>158548.44093322699</v>
      </c>
      <c r="C83" s="69">
        <f>IF(Rådata!F25=0,"",Rådata!F25)</f>
        <v>158548.44093322699</v>
      </c>
      <c r="D83" s="63">
        <f t="shared" si="0"/>
        <v>158548.44093322699</v>
      </c>
      <c r="E83" s="69">
        <f>IF(Rådata!G13=0,"",Rådata!G13)</f>
        <v>1823.16662597656</v>
      </c>
      <c r="F83" s="69">
        <f>IF(Rådata!G25=0,"",Rådata!G25)</f>
        <v>1891.83337402343</v>
      </c>
      <c r="G83" s="63">
        <f t="shared" si="1"/>
        <v>1857.499999999995</v>
      </c>
      <c r="H83" s="70">
        <f>IF(Rådata!H13=0,"",Rådata!H13)</f>
        <v>25.718315124511701</v>
      </c>
      <c r="I83" s="70">
        <f>IF(Rådata!H25=0,"",Rådata!H25)</f>
        <v>26.068130493163999</v>
      </c>
      <c r="J83" s="63">
        <f t="shared" si="2"/>
        <v>25.893222808837848</v>
      </c>
      <c r="K83" s="71"/>
      <c r="L83" s="71"/>
      <c r="M83" s="71"/>
      <c r="N83" s="71"/>
      <c r="O83" s="71"/>
      <c r="P83" s="84"/>
      <c r="Q83" s="2"/>
    </row>
    <row r="84" spans="1:17" ht="15.75" thickBot="1" x14ac:dyDescent="0.3">
      <c r="A84" s="52"/>
      <c r="B84" s="51"/>
      <c r="C84" s="51"/>
      <c r="D84" s="53"/>
      <c r="E84" s="51"/>
      <c r="F84" s="51"/>
      <c r="G84" s="53"/>
      <c r="H84" s="51"/>
      <c r="N84" s="104"/>
      <c r="O84" s="104"/>
      <c r="Q84" s="2"/>
    </row>
    <row r="85" spans="1:17" ht="29.25" thickBot="1" x14ac:dyDescent="0.5">
      <c r="A85" s="369" t="s">
        <v>72</v>
      </c>
      <c r="B85" s="370"/>
      <c r="C85" s="370"/>
      <c r="D85" s="370"/>
      <c r="E85" s="370"/>
      <c r="F85" s="370"/>
      <c r="G85" s="370"/>
      <c r="H85" s="370"/>
      <c r="I85" s="370"/>
      <c r="J85" s="371"/>
      <c r="L85" s="363" t="s">
        <v>74</v>
      </c>
      <c r="M85" s="364"/>
      <c r="N85" s="364"/>
      <c r="O85" s="364"/>
      <c r="P85" s="365"/>
      <c r="Q85" s="2"/>
    </row>
    <row r="86" spans="1:17" ht="15.75" thickBot="1" x14ac:dyDescent="0.3">
      <c r="A86" s="304" t="s">
        <v>9</v>
      </c>
      <c r="B86" s="306" t="s">
        <v>11</v>
      </c>
      <c r="C86" s="307"/>
      <c r="D86" s="308"/>
      <c r="E86" s="309" t="s">
        <v>10</v>
      </c>
      <c r="F86" s="310"/>
      <c r="G86" s="311"/>
      <c r="H86" s="312" t="s">
        <v>23</v>
      </c>
      <c r="I86" s="312"/>
      <c r="J86" s="313"/>
      <c r="L86" s="225" t="s">
        <v>12</v>
      </c>
      <c r="M86" s="106" t="s">
        <v>38</v>
      </c>
      <c r="N86" s="107" t="s">
        <v>13</v>
      </c>
      <c r="O86" s="106" t="s">
        <v>28</v>
      </c>
      <c r="P86" s="217" t="s">
        <v>27</v>
      </c>
      <c r="Q86" s="2"/>
    </row>
    <row r="87" spans="1:17" ht="15.75" thickBot="1" x14ac:dyDescent="0.3">
      <c r="A87" s="305"/>
      <c r="B87" s="76" t="s">
        <v>42</v>
      </c>
      <c r="C87" s="82" t="s">
        <v>43</v>
      </c>
      <c r="D87" s="83" t="s">
        <v>4</v>
      </c>
      <c r="E87" s="76" t="s">
        <v>42</v>
      </c>
      <c r="F87" s="82" t="s">
        <v>43</v>
      </c>
      <c r="G87" s="83" t="s">
        <v>4</v>
      </c>
      <c r="H87" s="76" t="s">
        <v>42</v>
      </c>
      <c r="I87" s="82" t="s">
        <v>43</v>
      </c>
      <c r="J87" s="83" t="s">
        <v>4</v>
      </c>
      <c r="L87" s="88">
        <v>19.149999999999999</v>
      </c>
      <c r="M87" s="89">
        <f>N81</f>
        <v>4.7E-2</v>
      </c>
      <c r="N87" s="90">
        <f>SUM(L87-M87)</f>
        <v>19.102999999999998</v>
      </c>
      <c r="O87" s="89">
        <f>(L90*N90)/1000</f>
        <v>32.605637943969583</v>
      </c>
      <c r="P87" s="91">
        <f>(M90*N90)/1000</f>
        <v>33.672220556030226</v>
      </c>
      <c r="Q87" s="2"/>
    </row>
    <row r="88" spans="1:17" ht="15.75" thickBot="1" x14ac:dyDescent="0.3">
      <c r="A88" s="77">
        <v>0</v>
      </c>
      <c r="B88" s="74">
        <f>SUM(Rådata!F30)</f>
        <v>161377.296447753</v>
      </c>
      <c r="C88" s="74">
        <f>SUM(Rådata!F42)</f>
        <v>161284.82818603501</v>
      </c>
      <c r="D88" s="78">
        <f t="shared" ref="D88:D96" si="3">AVERAGE(B88:C88)</f>
        <v>161331.06231689401</v>
      </c>
      <c r="E88" s="74">
        <f>SUM(Rådata!G30)</f>
        <v>1666.83337402343</v>
      </c>
      <c r="F88" s="74">
        <f>SUM(Rådata!G42)</f>
        <v>1746.83337402343</v>
      </c>
      <c r="G88" s="78">
        <f t="shared" ref="G88:G96" si="4">AVERAGE(E88:F88)</f>
        <v>1706.83337402343</v>
      </c>
      <c r="H88" s="74">
        <f>SUM(Rådata!H30)</f>
        <v>25.194931030273398</v>
      </c>
      <c r="I88" s="74">
        <f>SUM(Rådata!H42)</f>
        <v>25.606163024902301</v>
      </c>
      <c r="J88" s="78">
        <f t="shared" ref="J88:J96" si="5">AVERAGE(H88:I88)</f>
        <v>25.400547027587848</v>
      </c>
      <c r="L88" s="92"/>
      <c r="M88" s="93"/>
      <c r="N88" s="93"/>
      <c r="O88" s="93"/>
      <c r="P88" s="94"/>
      <c r="Q88" s="2"/>
    </row>
    <row r="89" spans="1:17" ht="15.75" thickBot="1" x14ac:dyDescent="0.3">
      <c r="A89" s="77">
        <v>30</v>
      </c>
      <c r="B89" s="75">
        <f>SUM(Rådata!F31)</f>
        <v>161284.82818603501</v>
      </c>
      <c r="C89" s="75">
        <f>SUM(Rådata!F43)</f>
        <v>161303.329467773</v>
      </c>
      <c r="D89" s="79">
        <f t="shared" si="3"/>
        <v>161294.07882690401</v>
      </c>
      <c r="E89" s="75">
        <f>SUM(Rådata!G31)</f>
        <v>1684.5</v>
      </c>
      <c r="F89" s="75">
        <f>SUM(Rådata!G43)</f>
        <v>1753.5</v>
      </c>
      <c r="G89" s="79">
        <f t="shared" si="4"/>
        <v>1719</v>
      </c>
      <c r="H89" s="74">
        <f>SUM(Rådata!H31)</f>
        <v>25.280387878417901</v>
      </c>
      <c r="I89" s="74">
        <f>SUM(Rådata!H43)</f>
        <v>25.662239074706999</v>
      </c>
      <c r="J89" s="79">
        <f t="shared" si="5"/>
        <v>25.47131347656245</v>
      </c>
      <c r="L89" s="92" t="s">
        <v>29</v>
      </c>
      <c r="M89" s="93" t="s">
        <v>30</v>
      </c>
      <c r="N89" s="93" t="s">
        <v>13</v>
      </c>
      <c r="O89" s="93"/>
      <c r="P89" s="218" t="s">
        <v>39</v>
      </c>
      <c r="Q89" s="2"/>
    </row>
    <row r="90" spans="1:17" ht="15.75" thickBot="1" x14ac:dyDescent="0.3">
      <c r="A90" s="77">
        <v>60</v>
      </c>
      <c r="B90" s="75">
        <f>SUM(Rådata!F32)</f>
        <v>161229.362487793</v>
      </c>
      <c r="C90" s="75">
        <f>SUM(Rådata!F44)</f>
        <v>161229.362487793</v>
      </c>
      <c r="D90" s="79">
        <f t="shared" si="3"/>
        <v>161229.362487793</v>
      </c>
      <c r="E90" s="75">
        <f>SUM(Rådata!G32)</f>
        <v>1693.16662597656</v>
      </c>
      <c r="F90" s="75">
        <f>SUM(Rådata!G44)</f>
        <v>1760.16662597656</v>
      </c>
      <c r="G90" s="79">
        <f t="shared" si="4"/>
        <v>1726.66662597656</v>
      </c>
      <c r="H90" s="74">
        <f>SUM(Rådata!H32)</f>
        <v>25.2243041992187</v>
      </c>
      <c r="I90" s="74">
        <f>SUM(Rådata!H44)</f>
        <v>25.536735534667901</v>
      </c>
      <c r="J90" s="79">
        <f t="shared" si="5"/>
        <v>25.380519866943303</v>
      </c>
      <c r="L90" s="160">
        <f>G88</f>
        <v>1706.83337402343</v>
      </c>
      <c r="M90" s="219">
        <f>G96</f>
        <v>1762.66662597656</v>
      </c>
      <c r="N90" s="220">
        <f>N87</f>
        <v>19.102999999999998</v>
      </c>
      <c r="O90" s="89"/>
      <c r="P90" s="95">
        <f>P87-O87</f>
        <v>1.0665826120606425</v>
      </c>
      <c r="Q90" s="2"/>
    </row>
    <row r="91" spans="1:17" ht="15.75" thickBot="1" x14ac:dyDescent="0.3">
      <c r="A91" s="77">
        <v>90</v>
      </c>
      <c r="B91" s="75">
        <f>SUM(Rådata!F33)</f>
        <v>161210.89935302699</v>
      </c>
      <c r="C91" s="75">
        <f>SUM(Rådata!F45)</f>
        <v>161210.89935302699</v>
      </c>
      <c r="D91" s="79">
        <f t="shared" si="3"/>
        <v>161210.89935302699</v>
      </c>
      <c r="E91" s="75">
        <f>SUM(Rådata!G33)</f>
        <v>1701.5</v>
      </c>
      <c r="F91" s="75">
        <f>SUM(Rådata!G45)</f>
        <v>1765.5</v>
      </c>
      <c r="G91" s="79">
        <f t="shared" si="4"/>
        <v>1733.5</v>
      </c>
      <c r="H91" s="74">
        <f>SUM(Rådata!H33)</f>
        <v>25.293739318847599</v>
      </c>
      <c r="I91" s="74">
        <f>SUM(Rådata!H45)</f>
        <v>25.7610473632812</v>
      </c>
      <c r="J91" s="79">
        <f t="shared" si="5"/>
        <v>25.5273933410644</v>
      </c>
      <c r="L91" s="92"/>
      <c r="M91" s="93"/>
      <c r="N91" s="93"/>
      <c r="O91" s="93"/>
      <c r="P91" s="94"/>
      <c r="Q91" s="2"/>
    </row>
    <row r="92" spans="1:17" ht="15.75" thickBot="1" x14ac:dyDescent="0.3">
      <c r="A92" s="77">
        <v>120</v>
      </c>
      <c r="B92" s="75">
        <f>SUM(Rådata!F34)</f>
        <v>161173.89678955</v>
      </c>
      <c r="C92" s="75">
        <f>SUM(Rådata!F46)</f>
        <v>161266.36505126901</v>
      </c>
      <c r="D92" s="79">
        <f t="shared" si="3"/>
        <v>161220.13092040952</v>
      </c>
      <c r="E92" s="75">
        <f>SUM(Rådata!G34)</f>
        <v>1705.5</v>
      </c>
      <c r="F92" s="75">
        <f>SUM(Rådata!G46)</f>
        <v>1773.5</v>
      </c>
      <c r="G92" s="79">
        <f t="shared" si="4"/>
        <v>1739.5</v>
      </c>
      <c r="H92" s="74">
        <f>SUM(Rådata!H34)</f>
        <v>25.293739318847599</v>
      </c>
      <c r="I92" s="74">
        <f>SUM(Rådata!H46)</f>
        <v>25.731666564941399</v>
      </c>
      <c r="J92" s="79">
        <f t="shared" si="5"/>
        <v>25.512702941894499</v>
      </c>
      <c r="L92" s="163"/>
      <c r="M92" s="222" t="s">
        <v>0</v>
      </c>
      <c r="N92" s="223" t="s">
        <v>1</v>
      </c>
      <c r="O92" s="222" t="s">
        <v>2</v>
      </c>
      <c r="P92" s="224" t="s">
        <v>3</v>
      </c>
      <c r="Q92" s="2"/>
    </row>
    <row r="93" spans="1:17" ht="15.75" thickBot="1" x14ac:dyDescent="0.3">
      <c r="A93" s="77">
        <v>150</v>
      </c>
      <c r="B93" s="75">
        <f>SUM(Rådata!F35)</f>
        <v>161155.43365478501</v>
      </c>
      <c r="C93" s="75">
        <f>SUM(Rådata!F47)</f>
        <v>161266.36505126901</v>
      </c>
      <c r="D93" s="79">
        <f t="shared" si="3"/>
        <v>161210.89935302699</v>
      </c>
      <c r="E93" s="75">
        <f>SUM(Rådata!G35)</f>
        <v>1713.16662597656</v>
      </c>
      <c r="F93" s="75">
        <f>SUM(Rådata!G47)</f>
        <v>1780.16662597656</v>
      </c>
      <c r="G93" s="79">
        <f t="shared" si="4"/>
        <v>1746.66662597656</v>
      </c>
      <c r="H93" s="74">
        <f>SUM(Rådata!H35)</f>
        <v>25.448616027831999</v>
      </c>
      <c r="I93" s="74">
        <f>SUM(Rådata!H47)</f>
        <v>25.774398803710898</v>
      </c>
      <c r="J93" s="79">
        <f t="shared" si="5"/>
        <v>25.611507415771449</v>
      </c>
      <c r="L93" s="96"/>
      <c r="M93" s="97" t="s">
        <v>5</v>
      </c>
      <c r="N93" s="98" t="s">
        <v>6</v>
      </c>
      <c r="O93" s="97" t="s">
        <v>7</v>
      </c>
      <c r="P93" s="99" t="s">
        <v>26</v>
      </c>
      <c r="Q93" s="2"/>
    </row>
    <row r="94" spans="1:17" ht="15.75" thickBot="1" x14ac:dyDescent="0.3">
      <c r="A94" s="77">
        <v>180</v>
      </c>
      <c r="B94" s="75">
        <f>SUM(Rådata!F36)</f>
        <v>161118.43109130801</v>
      </c>
      <c r="C94" s="75">
        <f>SUM(Rådata!F48)</f>
        <v>161266.36505126901</v>
      </c>
      <c r="D94" s="79">
        <f t="shared" si="3"/>
        <v>161192.39807128851</v>
      </c>
      <c r="E94" s="75">
        <f>SUM(Rådata!G36)</f>
        <v>1723.16662597656</v>
      </c>
      <c r="F94" s="75">
        <f>SUM(Rådata!G48)</f>
        <v>1787.16662597656</v>
      </c>
      <c r="G94" s="79">
        <f t="shared" si="4"/>
        <v>1755.16662597656</v>
      </c>
      <c r="H94" s="74">
        <f>SUM(Rådata!H36)</f>
        <v>25.448616027831999</v>
      </c>
      <c r="I94" s="74">
        <f>SUM(Rådata!H48)</f>
        <v>25.747688293456999</v>
      </c>
      <c r="J94" s="79">
        <f t="shared" si="5"/>
        <v>25.598152160644499</v>
      </c>
      <c r="L94" s="100" t="s">
        <v>40</v>
      </c>
      <c r="M94" s="101">
        <f>P90</f>
        <v>1.0665826120606425</v>
      </c>
      <c r="N94" s="213">
        <f>N81</f>
        <v>4.7E-2</v>
      </c>
      <c r="O94" s="102">
        <f>SUM(240/3600)</f>
        <v>6.6666666666666666E-2</v>
      </c>
      <c r="P94" s="103">
        <f>SUM(M94/N94/O94)</f>
        <v>340.39870597680084</v>
      </c>
      <c r="Q94" s="2"/>
    </row>
    <row r="95" spans="1:17" ht="15.75" thickBot="1" x14ac:dyDescent="0.3">
      <c r="A95" s="77">
        <v>210</v>
      </c>
      <c r="B95" s="75">
        <f>SUM(Rådata!F37)</f>
        <v>161136.932373046</v>
      </c>
      <c r="C95" s="75">
        <f>SUM(Rådata!F49)</f>
        <v>161266.36505126901</v>
      </c>
      <c r="D95" s="79">
        <f t="shared" si="3"/>
        <v>161201.6487121575</v>
      </c>
      <c r="E95" s="75">
        <f>SUM(Rådata!G37)</f>
        <v>1728.83337402343</v>
      </c>
      <c r="F95" s="75">
        <f>SUM(Rådata!G49)</f>
        <v>1793.5</v>
      </c>
      <c r="G95" s="79">
        <f t="shared" si="4"/>
        <v>1761.1666870117151</v>
      </c>
      <c r="H95" s="74">
        <f>SUM(Rådata!H37)</f>
        <v>25.504692077636701</v>
      </c>
      <c r="I95" s="74">
        <f>SUM(Rådata!H49)</f>
        <v>25.859848022460898</v>
      </c>
      <c r="J95" s="79">
        <f t="shared" si="5"/>
        <v>25.6822700500488</v>
      </c>
      <c r="N95" s="2"/>
      <c r="Q95" s="2"/>
    </row>
    <row r="96" spans="1:17" ht="15.75" thickBot="1" x14ac:dyDescent="0.3">
      <c r="A96" s="80">
        <v>240</v>
      </c>
      <c r="B96" s="75">
        <f>SUM(Rådata!F38)</f>
        <v>161155.43365478501</v>
      </c>
      <c r="C96" s="75">
        <f>SUM(Rådata!F50)</f>
        <v>161266.36505126901</v>
      </c>
      <c r="D96" s="81">
        <f t="shared" si="3"/>
        <v>161210.89935302699</v>
      </c>
      <c r="E96" s="75">
        <f>SUM(Rådata!G38)</f>
        <v>1725.16662597656</v>
      </c>
      <c r="F96" s="75">
        <f>SUM(Rådata!G50)</f>
        <v>1800.16662597656</v>
      </c>
      <c r="G96" s="81">
        <f t="shared" si="4"/>
        <v>1762.66662597656</v>
      </c>
      <c r="H96" s="74">
        <f>SUM(Rådata!H38)</f>
        <v>25.504692077636701</v>
      </c>
      <c r="I96" s="74">
        <f>SUM(Rådata!H50)</f>
        <v>25.817123413085898</v>
      </c>
      <c r="J96" s="81">
        <f t="shared" si="5"/>
        <v>25.6609077453613</v>
      </c>
      <c r="N96" s="2"/>
      <c r="Q96" s="2"/>
    </row>
    <row r="97" spans="14:17" ht="14.25" x14ac:dyDescent="0.2">
      <c r="N97" s="2"/>
      <c r="Q97" s="2"/>
    </row>
    <row r="98" spans="14:17" x14ac:dyDescent="0.25">
      <c r="N98" s="2"/>
      <c r="Q98" s="71"/>
    </row>
    <row r="99" spans="14:17" x14ac:dyDescent="0.25">
      <c r="N99" s="2"/>
      <c r="Q99" s="71"/>
    </row>
    <row r="100" spans="14:17" x14ac:dyDescent="0.25">
      <c r="N100" s="2"/>
      <c r="Q100" s="71"/>
    </row>
    <row r="101" spans="14:17" x14ac:dyDescent="0.25">
      <c r="N101" s="2"/>
      <c r="Q101" s="71"/>
    </row>
    <row r="102" spans="14:17" x14ac:dyDescent="0.25">
      <c r="N102" s="2"/>
      <c r="Q102" s="84"/>
    </row>
    <row r="103" spans="14:17" x14ac:dyDescent="0.25">
      <c r="N103" s="2"/>
      <c r="Q103" s="84"/>
    </row>
    <row r="104" spans="14:17" x14ac:dyDescent="0.25">
      <c r="N104" s="2"/>
      <c r="Q104" s="84"/>
    </row>
    <row r="105" spans="14:17" x14ac:dyDescent="0.25">
      <c r="N105" s="2"/>
      <c r="Q105" s="84"/>
    </row>
    <row r="106" spans="14:17" x14ac:dyDescent="0.25">
      <c r="N106" s="2"/>
      <c r="Q106" s="84"/>
    </row>
    <row r="107" spans="14:17" x14ac:dyDescent="0.25">
      <c r="N107" s="2"/>
      <c r="Q107" s="84"/>
    </row>
    <row r="108" spans="14:17" x14ac:dyDescent="0.25">
      <c r="N108" s="2"/>
      <c r="Q108" s="84"/>
    </row>
    <row r="109" spans="14:17" x14ac:dyDescent="0.25">
      <c r="N109" s="2"/>
      <c r="Q109" s="84"/>
    </row>
    <row r="110" spans="14:17" x14ac:dyDescent="0.25">
      <c r="N110" s="2"/>
      <c r="Q110" s="84"/>
    </row>
    <row r="111" spans="14:17" x14ac:dyDescent="0.25">
      <c r="N111" s="2"/>
      <c r="Q111" s="84"/>
    </row>
    <row r="112" spans="14:17" x14ac:dyDescent="0.25">
      <c r="N112" s="2"/>
      <c r="Q112" s="84"/>
    </row>
    <row r="113" spans="14:17" x14ac:dyDescent="0.25">
      <c r="N113" s="2"/>
      <c r="Q113" s="84"/>
    </row>
    <row r="114" spans="14:17" x14ac:dyDescent="0.25">
      <c r="N114" s="2"/>
      <c r="Q114" s="84"/>
    </row>
    <row r="115" spans="14:17" x14ac:dyDescent="0.25">
      <c r="N115" s="2"/>
      <c r="Q115" s="84"/>
    </row>
    <row r="116" spans="14:17" x14ac:dyDescent="0.25">
      <c r="N116" s="2"/>
      <c r="Q116" s="84"/>
    </row>
    <row r="117" spans="14:17" x14ac:dyDescent="0.25">
      <c r="N117" s="2"/>
      <c r="Q117" s="84"/>
    </row>
    <row r="118" spans="14:17" x14ac:dyDescent="0.25">
      <c r="N118" s="2"/>
      <c r="Q118" s="84"/>
    </row>
    <row r="119" spans="14:17" x14ac:dyDescent="0.25">
      <c r="N119" s="2"/>
      <c r="Q119" s="84"/>
    </row>
    <row r="120" spans="14:17" x14ac:dyDescent="0.25">
      <c r="N120" s="2"/>
      <c r="Q120" s="84"/>
    </row>
    <row r="121" spans="14:17" x14ac:dyDescent="0.25">
      <c r="N121" s="2"/>
      <c r="Q121" s="84"/>
    </row>
    <row r="122" spans="14:17" x14ac:dyDescent="0.25">
      <c r="N122" s="2"/>
      <c r="Q122" s="84"/>
    </row>
    <row r="123" spans="14:17" x14ac:dyDescent="0.25">
      <c r="N123" s="2"/>
      <c r="Q123" s="84"/>
    </row>
    <row r="124" spans="14:17" x14ac:dyDescent="0.25">
      <c r="N124" s="2"/>
      <c r="Q124" s="84"/>
    </row>
    <row r="125" spans="14:17" x14ac:dyDescent="0.25">
      <c r="N125" s="2"/>
      <c r="Q125" s="84"/>
    </row>
    <row r="126" spans="14:17" x14ac:dyDescent="0.25">
      <c r="N126" s="2"/>
      <c r="Q126" s="84"/>
    </row>
    <row r="127" spans="14:17" x14ac:dyDescent="0.25">
      <c r="N127" s="2"/>
      <c r="Q127" s="84"/>
    </row>
    <row r="128" spans="14:17" x14ac:dyDescent="0.25">
      <c r="N128" s="2"/>
      <c r="Q128" s="84"/>
    </row>
    <row r="129" spans="14:17" x14ac:dyDescent="0.25">
      <c r="N129" s="2"/>
      <c r="Q129" s="84"/>
    </row>
    <row r="130" spans="14:17" x14ac:dyDescent="0.25">
      <c r="N130" s="2"/>
      <c r="Q130" s="84"/>
    </row>
    <row r="131" spans="14:17" x14ac:dyDescent="0.25">
      <c r="N131" s="2"/>
      <c r="Q131" s="84"/>
    </row>
    <row r="132" spans="14:17" x14ac:dyDescent="0.25">
      <c r="N132" s="2"/>
      <c r="Q132" s="84"/>
    </row>
    <row r="133" spans="14:17" x14ac:dyDescent="0.25">
      <c r="N133" s="2"/>
      <c r="Q133" s="84"/>
    </row>
    <row r="134" spans="14:17" x14ac:dyDescent="0.25">
      <c r="N134" s="2"/>
      <c r="Q134" s="84"/>
    </row>
    <row r="135" spans="14:17" x14ac:dyDescent="0.25">
      <c r="N135" s="2"/>
      <c r="Q135" s="84"/>
    </row>
    <row r="136" spans="14:17" x14ac:dyDescent="0.25">
      <c r="N136" s="2"/>
      <c r="Q136" s="84"/>
    </row>
    <row r="137" spans="14:17" x14ac:dyDescent="0.25">
      <c r="N137" s="2"/>
      <c r="Q137" s="84"/>
    </row>
    <row r="138" spans="14:17" x14ac:dyDescent="0.25">
      <c r="N138" s="2"/>
      <c r="Q138" s="84"/>
    </row>
    <row r="139" spans="14:17" x14ac:dyDescent="0.25">
      <c r="N139" s="2"/>
      <c r="Q139" s="84"/>
    </row>
    <row r="140" spans="14:17" x14ac:dyDescent="0.25">
      <c r="N140" s="2"/>
      <c r="Q140" s="84"/>
    </row>
    <row r="141" spans="14:17" x14ac:dyDescent="0.25">
      <c r="N141" s="2"/>
      <c r="Q141" s="84"/>
    </row>
    <row r="142" spans="14:17" x14ac:dyDescent="0.25">
      <c r="N142" s="2"/>
      <c r="Q142" s="84"/>
    </row>
    <row r="143" spans="14:17" x14ac:dyDescent="0.25">
      <c r="N143" s="2"/>
      <c r="Q143" s="84"/>
    </row>
    <row r="144" spans="14:17" x14ac:dyDescent="0.25">
      <c r="N144" s="2"/>
      <c r="Q144" s="84"/>
    </row>
    <row r="145" spans="14:17" x14ac:dyDescent="0.25">
      <c r="N145" s="2"/>
      <c r="Q145" s="84"/>
    </row>
    <row r="146" spans="14:17" x14ac:dyDescent="0.25">
      <c r="N146" s="2"/>
      <c r="Q146" s="84"/>
    </row>
    <row r="147" spans="14:17" x14ac:dyDescent="0.25">
      <c r="N147" s="2"/>
      <c r="Q147" s="84"/>
    </row>
    <row r="148" spans="14:17" x14ac:dyDescent="0.25">
      <c r="N148" s="2"/>
      <c r="Q148" s="84"/>
    </row>
    <row r="149" spans="14:17" x14ac:dyDescent="0.25">
      <c r="N149" s="2"/>
      <c r="Q149" s="84"/>
    </row>
    <row r="150" spans="14:17" x14ac:dyDescent="0.25">
      <c r="N150" s="2"/>
      <c r="Q150" s="84"/>
    </row>
    <row r="151" spans="14:17" x14ac:dyDescent="0.25">
      <c r="N151" s="2"/>
      <c r="Q151" s="84"/>
    </row>
    <row r="152" spans="14:17" x14ac:dyDescent="0.25">
      <c r="N152" s="2"/>
      <c r="Q152" s="84"/>
    </row>
    <row r="153" spans="14:17" x14ac:dyDescent="0.25">
      <c r="N153" s="2"/>
      <c r="Q153" s="84"/>
    </row>
    <row r="154" spans="14:17" x14ac:dyDescent="0.25">
      <c r="N154" s="2"/>
      <c r="Q154" s="84"/>
    </row>
    <row r="155" spans="14:17" x14ac:dyDescent="0.25">
      <c r="N155" s="2"/>
      <c r="Q155" s="84"/>
    </row>
    <row r="156" spans="14:17" x14ac:dyDescent="0.25">
      <c r="N156" s="2"/>
      <c r="Q156" s="84"/>
    </row>
    <row r="157" spans="14:17" x14ac:dyDescent="0.25">
      <c r="N157" s="2"/>
      <c r="Q157" s="84"/>
    </row>
    <row r="158" spans="14:17" x14ac:dyDescent="0.25">
      <c r="N158" s="2"/>
      <c r="Q158" s="84"/>
    </row>
    <row r="159" spans="14:17" x14ac:dyDescent="0.25">
      <c r="N159" s="2"/>
      <c r="Q159" s="84"/>
    </row>
    <row r="160" spans="14:17" x14ac:dyDescent="0.25">
      <c r="N160" s="2"/>
      <c r="Q160" s="84"/>
    </row>
    <row r="161" spans="14:17" x14ac:dyDescent="0.25">
      <c r="N161" s="2"/>
      <c r="Q161" s="84"/>
    </row>
    <row r="162" spans="14:17" x14ac:dyDescent="0.25">
      <c r="N162" s="2"/>
      <c r="Q162" s="84"/>
    </row>
    <row r="163" spans="14:17" x14ac:dyDescent="0.25">
      <c r="N163" s="2"/>
      <c r="Q163" s="84"/>
    </row>
    <row r="164" spans="14:17" x14ac:dyDescent="0.25">
      <c r="N164" s="2"/>
      <c r="Q164" s="84"/>
    </row>
    <row r="165" spans="14:17" x14ac:dyDescent="0.25">
      <c r="N165" s="2"/>
      <c r="Q165" s="84"/>
    </row>
    <row r="166" spans="14:17" x14ac:dyDescent="0.25">
      <c r="N166" s="2"/>
      <c r="Q166" s="84"/>
    </row>
    <row r="167" spans="14:17" x14ac:dyDescent="0.25">
      <c r="N167" s="2"/>
      <c r="Q167" s="84"/>
    </row>
    <row r="168" spans="14:17" x14ac:dyDescent="0.25">
      <c r="N168" s="2"/>
      <c r="Q168" s="84"/>
    </row>
    <row r="169" spans="14:17" x14ac:dyDescent="0.25">
      <c r="N169" s="2"/>
      <c r="Q169" s="84"/>
    </row>
    <row r="170" spans="14:17" x14ac:dyDescent="0.25">
      <c r="N170" s="2"/>
      <c r="Q170" s="84"/>
    </row>
    <row r="171" spans="14:17" x14ac:dyDescent="0.25">
      <c r="N171" s="2"/>
      <c r="Q171" s="84"/>
    </row>
    <row r="172" spans="14:17" x14ac:dyDescent="0.25">
      <c r="N172" s="2"/>
      <c r="Q172" s="84"/>
    </row>
    <row r="173" spans="14:17" x14ac:dyDescent="0.25">
      <c r="N173" s="2"/>
      <c r="Q173" s="84"/>
    </row>
    <row r="174" spans="14:17" x14ac:dyDescent="0.25">
      <c r="N174" s="2"/>
      <c r="Q174" s="84"/>
    </row>
    <row r="175" spans="14:17" x14ac:dyDescent="0.25">
      <c r="N175" s="2"/>
      <c r="Q175" s="84"/>
    </row>
    <row r="176" spans="14:17" x14ac:dyDescent="0.25">
      <c r="N176" s="2"/>
      <c r="Q176" s="84"/>
    </row>
    <row r="177" spans="14:17" x14ac:dyDescent="0.25">
      <c r="N177" s="2"/>
      <c r="Q177" s="84"/>
    </row>
    <row r="178" spans="14:17" x14ac:dyDescent="0.25">
      <c r="N178" s="2"/>
      <c r="Q178" s="84"/>
    </row>
    <row r="179" spans="14:17" x14ac:dyDescent="0.25">
      <c r="N179" s="2"/>
      <c r="Q179" s="84"/>
    </row>
    <row r="180" spans="14:17" x14ac:dyDescent="0.25">
      <c r="N180" s="2"/>
      <c r="Q180" s="84"/>
    </row>
    <row r="181" spans="14:17" x14ac:dyDescent="0.25">
      <c r="N181" s="2"/>
      <c r="Q181" s="84"/>
    </row>
    <row r="182" spans="14:17" x14ac:dyDescent="0.25">
      <c r="N182" s="2"/>
      <c r="Q182" s="84"/>
    </row>
    <row r="183" spans="14:17" x14ac:dyDescent="0.25">
      <c r="N183" s="2"/>
      <c r="Q183" s="84"/>
    </row>
    <row r="184" spans="14:17" x14ac:dyDescent="0.25">
      <c r="N184" s="2"/>
      <c r="Q184" s="84"/>
    </row>
    <row r="185" spans="14:17" x14ac:dyDescent="0.25">
      <c r="N185" s="2"/>
      <c r="Q185" s="84"/>
    </row>
    <row r="186" spans="14:17" x14ac:dyDescent="0.25">
      <c r="N186" s="2"/>
      <c r="Q186" s="84"/>
    </row>
    <row r="187" spans="14:17" x14ac:dyDescent="0.25">
      <c r="N187" s="2"/>
      <c r="Q187" s="84"/>
    </row>
    <row r="188" spans="14:17" x14ac:dyDescent="0.25">
      <c r="N188" s="2"/>
      <c r="Q188" s="84"/>
    </row>
    <row r="189" spans="14:17" x14ac:dyDescent="0.25">
      <c r="N189" s="2"/>
      <c r="Q189" s="84"/>
    </row>
    <row r="190" spans="14:17" x14ac:dyDescent="0.25">
      <c r="N190" s="2"/>
      <c r="Q190" s="84"/>
    </row>
    <row r="191" spans="14:17" x14ac:dyDescent="0.25">
      <c r="N191" s="2"/>
      <c r="Q191" s="84"/>
    </row>
    <row r="192" spans="14:17" x14ac:dyDescent="0.25">
      <c r="N192" s="2"/>
      <c r="Q192" s="84"/>
    </row>
    <row r="193" spans="14:17" x14ac:dyDescent="0.25">
      <c r="N193" s="2"/>
      <c r="Q193" s="84"/>
    </row>
    <row r="194" spans="14:17" x14ac:dyDescent="0.25">
      <c r="N194" s="2"/>
      <c r="Q194" s="84"/>
    </row>
    <row r="195" spans="14:17" x14ac:dyDescent="0.25">
      <c r="N195" s="2"/>
      <c r="Q195" s="84"/>
    </row>
    <row r="196" spans="14:17" x14ac:dyDescent="0.25">
      <c r="N196" s="2"/>
      <c r="Q196" s="84"/>
    </row>
    <row r="197" spans="14:17" x14ac:dyDescent="0.25">
      <c r="N197" s="2"/>
      <c r="Q197" s="84"/>
    </row>
    <row r="198" spans="14:17" x14ac:dyDescent="0.25">
      <c r="N198" s="2"/>
      <c r="Q198" s="84"/>
    </row>
    <row r="199" spans="14:17" x14ac:dyDescent="0.25">
      <c r="N199" s="2"/>
      <c r="Q199" s="84"/>
    </row>
    <row r="200" spans="14:17" x14ac:dyDescent="0.25">
      <c r="N200" s="2"/>
      <c r="Q200" s="84"/>
    </row>
    <row r="201" spans="14:17" ht="14.25" x14ac:dyDescent="0.2">
      <c r="N201" s="2"/>
      <c r="Q201" s="2"/>
    </row>
    <row r="202" spans="14:17" ht="14.25" x14ac:dyDescent="0.2">
      <c r="N202" s="2"/>
      <c r="Q202" s="2"/>
    </row>
    <row r="203" spans="14:17" ht="14.25" x14ac:dyDescent="0.2">
      <c r="N203" s="2"/>
      <c r="Q203" s="2"/>
    </row>
    <row r="204" spans="14:17" ht="14.25" x14ac:dyDescent="0.2">
      <c r="N204" s="2"/>
      <c r="Q204" s="2"/>
    </row>
    <row r="205" spans="14:17" ht="14.25" x14ac:dyDescent="0.2">
      <c r="N205" s="2"/>
      <c r="Q205" s="2"/>
    </row>
    <row r="206" spans="14:17" ht="14.25" x14ac:dyDescent="0.2">
      <c r="N206" s="2"/>
      <c r="Q206" s="2"/>
    </row>
    <row r="207" spans="14:17" ht="14.25" x14ac:dyDescent="0.2">
      <c r="N207" s="2"/>
      <c r="Q207" s="2"/>
    </row>
    <row r="208" spans="14:17" ht="14.25" x14ac:dyDescent="0.2">
      <c r="N208" s="2"/>
      <c r="Q208" s="2"/>
    </row>
    <row r="209" s="2" customFormat="1" ht="14.25" x14ac:dyDescent="0.2"/>
    <row r="210" s="2" customFormat="1" ht="14.25" x14ac:dyDescent="0.2"/>
    <row r="211" s="2" customFormat="1" ht="14.25" x14ac:dyDescent="0.2"/>
    <row r="212" s="2" customFormat="1" ht="14.25" x14ac:dyDescent="0.2"/>
    <row r="213" s="2" customFormat="1" ht="14.25" x14ac:dyDescent="0.2"/>
    <row r="214" s="2" customFormat="1" ht="14.25" x14ac:dyDescent="0.2"/>
    <row r="215" s="2" customFormat="1" ht="14.25" x14ac:dyDescent="0.2"/>
    <row r="216" s="2" customFormat="1" ht="14.25" x14ac:dyDescent="0.2"/>
    <row r="217" s="2" customFormat="1" ht="14.25" x14ac:dyDescent="0.2"/>
    <row r="218" s="2" customFormat="1" ht="14.25" x14ac:dyDescent="0.2"/>
    <row r="219" s="2" customFormat="1" ht="14.25" x14ac:dyDescent="0.2"/>
    <row r="220" s="2" customFormat="1" ht="14.25" x14ac:dyDescent="0.2"/>
    <row r="221" s="2" customFormat="1" ht="14.25" x14ac:dyDescent="0.2"/>
    <row r="222" s="2" customFormat="1" ht="14.25" x14ac:dyDescent="0.2"/>
    <row r="223" s="2" customFormat="1" ht="14.25" x14ac:dyDescent="0.2"/>
    <row r="224" s="2" customFormat="1" ht="14.25" x14ac:dyDescent="0.2"/>
    <row r="225" s="2" customFormat="1" ht="14.25" x14ac:dyDescent="0.2"/>
    <row r="226" s="2" customFormat="1" ht="14.25" x14ac:dyDescent="0.2"/>
    <row r="227" s="2" customFormat="1" ht="14.25" x14ac:dyDescent="0.2"/>
    <row r="228" s="2" customFormat="1" ht="14.25" x14ac:dyDescent="0.2"/>
    <row r="229" s="2" customFormat="1" ht="14.25" x14ac:dyDescent="0.2"/>
    <row r="230" s="2" customFormat="1" ht="14.25" x14ac:dyDescent="0.2"/>
    <row r="231" s="2" customFormat="1" ht="14.25" x14ac:dyDescent="0.2"/>
    <row r="232" s="2" customFormat="1" ht="14.25" x14ac:dyDescent="0.2"/>
    <row r="233" s="2" customFormat="1" ht="14.25" x14ac:dyDescent="0.2"/>
    <row r="234" s="2" customFormat="1" ht="14.25" x14ac:dyDescent="0.2"/>
    <row r="235" s="2" customFormat="1" ht="14.25" x14ac:dyDescent="0.2"/>
    <row r="236" s="2" customFormat="1" ht="14.25" x14ac:dyDescent="0.2"/>
    <row r="237" s="2" customFormat="1" ht="14.25" x14ac:dyDescent="0.2"/>
    <row r="238" s="2" customFormat="1" ht="14.25" x14ac:dyDescent="0.2"/>
    <row r="239" s="2" customFormat="1" ht="14.25" x14ac:dyDescent="0.2"/>
    <row r="240" s="2" customFormat="1" ht="14.25" x14ac:dyDescent="0.2"/>
    <row r="241" s="2" customFormat="1" ht="14.25" x14ac:dyDescent="0.2"/>
    <row r="242" s="2" customFormat="1" ht="14.25" x14ac:dyDescent="0.2"/>
    <row r="243" s="2" customFormat="1" ht="14.25" x14ac:dyDescent="0.2"/>
    <row r="244" s="2" customFormat="1" ht="14.25" x14ac:dyDescent="0.2"/>
    <row r="245" s="2" customFormat="1" ht="14.25" x14ac:dyDescent="0.2"/>
    <row r="246" s="2" customFormat="1" ht="14.25" x14ac:dyDescent="0.2"/>
    <row r="247" s="2" customFormat="1" ht="14.25" x14ac:dyDescent="0.2"/>
    <row r="248" s="2" customFormat="1" ht="14.25" x14ac:dyDescent="0.2"/>
    <row r="249" s="2" customFormat="1" ht="14.25" x14ac:dyDescent="0.2"/>
    <row r="250" s="2" customFormat="1" ht="14.25" x14ac:dyDescent="0.2"/>
    <row r="251" s="2" customFormat="1" ht="14.25" x14ac:dyDescent="0.2"/>
    <row r="252" s="2" customFormat="1" ht="14.25" x14ac:dyDescent="0.2"/>
    <row r="253" s="2" customFormat="1" ht="14.25" x14ac:dyDescent="0.2"/>
    <row r="254" s="2" customFormat="1" ht="14.25" x14ac:dyDescent="0.2"/>
    <row r="255" s="2" customFormat="1" ht="14.25" x14ac:dyDescent="0.2"/>
    <row r="256" s="2" customFormat="1" ht="14.25" x14ac:dyDescent="0.2"/>
    <row r="257" s="2" customFormat="1" ht="14.25" x14ac:dyDescent="0.2"/>
    <row r="258" s="2" customFormat="1" ht="14.25" x14ac:dyDescent="0.2"/>
    <row r="259" s="2" customFormat="1" ht="14.25" x14ac:dyDescent="0.2"/>
    <row r="260" s="2" customFormat="1" ht="14.25" x14ac:dyDescent="0.2"/>
    <row r="261" s="2" customFormat="1" ht="14.25" x14ac:dyDescent="0.2"/>
    <row r="262" s="2" customFormat="1" ht="14.25" x14ac:dyDescent="0.2"/>
    <row r="263" s="2" customFormat="1" ht="14.25" x14ac:dyDescent="0.2"/>
    <row r="264" s="2" customFormat="1" ht="14.25" x14ac:dyDescent="0.2"/>
    <row r="265" s="2" customFormat="1" ht="14.25" x14ac:dyDescent="0.2"/>
    <row r="266" s="2" customFormat="1" ht="14.25" x14ac:dyDescent="0.2"/>
    <row r="267" s="2" customFormat="1" ht="14.25" x14ac:dyDescent="0.2"/>
    <row r="268" s="2" customFormat="1" ht="14.25" x14ac:dyDescent="0.2"/>
    <row r="269" s="2" customFormat="1" ht="14.25" x14ac:dyDescent="0.2"/>
    <row r="270" s="2" customFormat="1" ht="14.25" x14ac:dyDescent="0.2"/>
    <row r="271" s="2" customFormat="1" ht="14.25" x14ac:dyDescent="0.2"/>
    <row r="272" s="2" customFormat="1" ht="14.25" x14ac:dyDescent="0.2"/>
    <row r="273" s="2" customFormat="1" ht="14.25" x14ac:dyDescent="0.2"/>
    <row r="274" s="2" customFormat="1" ht="14.25" x14ac:dyDescent="0.2"/>
    <row r="275" s="2" customFormat="1" ht="14.25" x14ac:dyDescent="0.2"/>
    <row r="276" s="2" customFormat="1" ht="14.25" x14ac:dyDescent="0.2"/>
    <row r="277" s="2" customFormat="1" ht="14.25" x14ac:dyDescent="0.2"/>
    <row r="278" s="2" customFormat="1" ht="14.25" x14ac:dyDescent="0.2"/>
    <row r="279" s="2" customFormat="1" ht="14.25" x14ac:dyDescent="0.2"/>
    <row r="280" s="2" customFormat="1" ht="14.25" x14ac:dyDescent="0.2"/>
    <row r="281" s="2" customFormat="1" ht="14.25" x14ac:dyDescent="0.2"/>
    <row r="282" s="2" customFormat="1" ht="14.25" x14ac:dyDescent="0.2"/>
    <row r="283" s="2" customFormat="1" ht="14.25" x14ac:dyDescent="0.2"/>
    <row r="284" s="2" customFormat="1" ht="14.25" x14ac:dyDescent="0.2"/>
    <row r="285" s="2" customFormat="1" ht="14.25" x14ac:dyDescent="0.2"/>
    <row r="286" s="2" customFormat="1" ht="14.25" x14ac:dyDescent="0.2"/>
    <row r="287" s="2" customFormat="1" ht="14.25" x14ac:dyDescent="0.2"/>
    <row r="288" s="2" customFormat="1" ht="14.25" x14ac:dyDescent="0.2"/>
    <row r="289" s="2" customFormat="1" ht="14.25" x14ac:dyDescent="0.2"/>
    <row r="290" s="2" customFormat="1" ht="14.25" x14ac:dyDescent="0.2"/>
    <row r="291" s="2" customFormat="1" ht="14.25" x14ac:dyDescent="0.2"/>
    <row r="292" s="2" customFormat="1" ht="14.25" x14ac:dyDescent="0.2"/>
    <row r="293" s="2" customFormat="1" ht="14.25" x14ac:dyDescent="0.2"/>
    <row r="294" s="2" customFormat="1" ht="14.25" x14ac:dyDescent="0.2"/>
    <row r="295" s="2" customFormat="1" ht="14.25" x14ac:dyDescent="0.2"/>
    <row r="296" s="2" customFormat="1" ht="14.25" x14ac:dyDescent="0.2"/>
    <row r="297" s="2" customFormat="1" ht="14.25" x14ac:dyDescent="0.2"/>
    <row r="298" s="2" customFormat="1" ht="14.25" x14ac:dyDescent="0.2"/>
    <row r="299" s="2" customFormat="1" ht="14.25" x14ac:dyDescent="0.2"/>
    <row r="300" s="2" customFormat="1" ht="14.25" x14ac:dyDescent="0.2"/>
    <row r="301" s="2" customFormat="1" ht="14.25" x14ac:dyDescent="0.2"/>
    <row r="302" s="2" customFormat="1" ht="14.25" x14ac:dyDescent="0.2"/>
    <row r="303" s="2" customFormat="1" ht="14.25" x14ac:dyDescent="0.2"/>
    <row r="304" s="2" customFormat="1" ht="14.25" x14ac:dyDescent="0.2"/>
    <row r="305" s="2" customFormat="1" ht="14.25" x14ac:dyDescent="0.2"/>
    <row r="306" s="2" customFormat="1" ht="14.25" x14ac:dyDescent="0.2"/>
    <row r="307" s="2" customFormat="1" ht="14.25" x14ac:dyDescent="0.2"/>
    <row r="308" s="2" customFormat="1" ht="14.25" x14ac:dyDescent="0.2"/>
    <row r="309" s="2" customFormat="1" ht="14.25" x14ac:dyDescent="0.2"/>
    <row r="310" s="2" customFormat="1" ht="14.25" x14ac:dyDescent="0.2"/>
    <row r="311" s="2" customFormat="1" ht="14.25" x14ac:dyDescent="0.2"/>
    <row r="312" s="2" customFormat="1" ht="14.25" x14ac:dyDescent="0.2"/>
    <row r="313" s="2" customFormat="1" ht="14.25" x14ac:dyDescent="0.2"/>
    <row r="314" s="2" customFormat="1" ht="14.25" x14ac:dyDescent="0.2"/>
    <row r="315" s="2" customFormat="1" ht="14.25" x14ac:dyDescent="0.2"/>
    <row r="316" s="2" customFormat="1" ht="14.25" x14ac:dyDescent="0.2"/>
    <row r="317" s="2" customFormat="1" ht="14.25" x14ac:dyDescent="0.2"/>
    <row r="318" s="2" customFormat="1" ht="14.25" x14ac:dyDescent="0.2"/>
    <row r="319" s="2" customFormat="1" ht="14.25" x14ac:dyDescent="0.2"/>
    <row r="320" s="2" customFormat="1" ht="14.25" x14ac:dyDescent="0.2"/>
    <row r="321" s="2" customFormat="1" ht="14.25" x14ac:dyDescent="0.2"/>
    <row r="322" s="2" customFormat="1" ht="14.25" x14ac:dyDescent="0.2"/>
    <row r="323" s="2" customFormat="1" ht="14.25" x14ac:dyDescent="0.2"/>
    <row r="324" s="2" customFormat="1" ht="14.25" x14ac:dyDescent="0.2"/>
    <row r="325" s="2" customFormat="1" ht="14.25" x14ac:dyDescent="0.2"/>
    <row r="326" s="2" customFormat="1" ht="14.25" x14ac:dyDescent="0.2"/>
    <row r="327" s="2" customFormat="1" ht="14.25" x14ac:dyDescent="0.2"/>
    <row r="328" s="2" customFormat="1" ht="14.25" x14ac:dyDescent="0.2"/>
    <row r="329" s="2" customFormat="1" ht="14.25" x14ac:dyDescent="0.2"/>
    <row r="330" s="2" customFormat="1" ht="14.25" x14ac:dyDescent="0.2"/>
    <row r="331" s="2" customFormat="1" ht="14.25" x14ac:dyDescent="0.2"/>
    <row r="332" s="2" customFormat="1" ht="14.25" x14ac:dyDescent="0.2"/>
    <row r="333" s="2" customFormat="1" ht="14.25" x14ac:dyDescent="0.2"/>
    <row r="334" s="2" customFormat="1" ht="14.25" x14ac:dyDescent="0.2"/>
    <row r="335" s="2" customFormat="1" ht="14.25" x14ac:dyDescent="0.2"/>
    <row r="336" s="2" customFormat="1" ht="14.25" x14ac:dyDescent="0.2"/>
    <row r="337" s="2" customFormat="1" ht="14.25" x14ac:dyDescent="0.2"/>
    <row r="338" s="2" customFormat="1" ht="14.25" x14ac:dyDescent="0.2"/>
    <row r="339" s="2" customFormat="1" ht="14.25" x14ac:dyDescent="0.2"/>
    <row r="340" s="2" customFormat="1" ht="14.25" x14ac:dyDescent="0.2"/>
    <row r="341" s="2" customFormat="1" ht="14.25" x14ac:dyDescent="0.2"/>
    <row r="342" s="2" customFormat="1" ht="14.25" x14ac:dyDescent="0.2"/>
    <row r="343" s="2" customFormat="1" ht="14.25" x14ac:dyDescent="0.2"/>
    <row r="344" s="2" customFormat="1" ht="14.25" x14ac:dyDescent="0.2"/>
    <row r="345" s="2" customFormat="1" ht="14.25" x14ac:dyDescent="0.2"/>
    <row r="346" s="2" customFormat="1" ht="14.25" x14ac:dyDescent="0.2"/>
    <row r="347" s="2" customFormat="1" ht="14.25" x14ac:dyDescent="0.2"/>
    <row r="348" s="2" customFormat="1" ht="14.25" x14ac:dyDescent="0.2"/>
    <row r="349" s="2" customFormat="1" ht="14.25" x14ac:dyDescent="0.2"/>
    <row r="350" s="2" customFormat="1" ht="14.25" x14ac:dyDescent="0.2"/>
    <row r="351" s="2" customFormat="1" ht="14.25" x14ac:dyDescent="0.2"/>
    <row r="352" s="2" customFormat="1" ht="14.25" x14ac:dyDescent="0.2"/>
    <row r="353" s="2" customFormat="1" ht="14.25" x14ac:dyDescent="0.2"/>
    <row r="354" s="2" customFormat="1" ht="14.25" x14ac:dyDescent="0.2"/>
    <row r="355" s="2" customFormat="1" ht="14.25" x14ac:dyDescent="0.2"/>
    <row r="356" s="2" customFormat="1" ht="14.25" x14ac:dyDescent="0.2"/>
    <row r="357" s="2" customFormat="1" ht="14.25" x14ac:dyDescent="0.2"/>
    <row r="358" s="2" customFormat="1" ht="14.25" x14ac:dyDescent="0.2"/>
    <row r="359" s="2" customFormat="1" ht="14.25" x14ac:dyDescent="0.2"/>
    <row r="360" s="2" customFormat="1" ht="14.25" x14ac:dyDescent="0.2"/>
    <row r="361" s="2" customFormat="1" ht="14.25" x14ac:dyDescent="0.2"/>
    <row r="362" s="2" customFormat="1" ht="14.25" x14ac:dyDescent="0.2"/>
    <row r="363" s="2" customFormat="1" ht="14.25" x14ac:dyDescent="0.2"/>
    <row r="364" s="2" customFormat="1" ht="14.25" x14ac:dyDescent="0.2"/>
    <row r="365" s="2" customFormat="1" ht="14.25" x14ac:dyDescent="0.2"/>
    <row r="366" s="2" customFormat="1" ht="14.25" x14ac:dyDescent="0.2"/>
    <row r="367" s="2" customFormat="1" ht="14.25" x14ac:dyDescent="0.2"/>
    <row r="368" s="2" customFormat="1" ht="14.25" x14ac:dyDescent="0.2"/>
    <row r="369" s="2" customFormat="1" ht="14.25" x14ac:dyDescent="0.2"/>
    <row r="370" s="2" customFormat="1" ht="14.25" x14ac:dyDescent="0.2"/>
    <row r="371" s="2" customFormat="1" ht="14.25" x14ac:dyDescent="0.2"/>
    <row r="372" s="2" customFormat="1" ht="14.25" x14ac:dyDescent="0.2"/>
    <row r="373" s="2" customFormat="1" ht="14.25" x14ac:dyDescent="0.2"/>
    <row r="374" s="2" customFormat="1" ht="14.25" x14ac:dyDescent="0.2"/>
    <row r="375" s="2" customFormat="1" ht="14.25" x14ac:dyDescent="0.2"/>
    <row r="376" s="2" customFormat="1" ht="14.25" x14ac:dyDescent="0.2"/>
    <row r="377" s="2" customFormat="1" ht="14.25" x14ac:dyDescent="0.2"/>
    <row r="378" s="2" customFormat="1" ht="14.25" x14ac:dyDescent="0.2"/>
    <row r="379" s="2" customFormat="1" ht="14.25" x14ac:dyDescent="0.2"/>
    <row r="380" s="2" customFormat="1" ht="14.25" x14ac:dyDescent="0.2"/>
    <row r="381" s="2" customFormat="1" ht="14.25" x14ac:dyDescent="0.2"/>
    <row r="382" s="2" customFormat="1" ht="14.25" x14ac:dyDescent="0.2"/>
    <row r="383" s="2" customFormat="1" ht="14.25" x14ac:dyDescent="0.2"/>
    <row r="384" s="2" customFormat="1" ht="14.25" x14ac:dyDescent="0.2"/>
    <row r="385" s="2" customFormat="1" ht="14.25" x14ac:dyDescent="0.2"/>
    <row r="386" s="2" customFormat="1" ht="14.25" x14ac:dyDescent="0.2"/>
    <row r="387" s="2" customFormat="1" ht="14.25" x14ac:dyDescent="0.2"/>
    <row r="388" s="2" customFormat="1" ht="14.25" x14ac:dyDescent="0.2"/>
    <row r="389" s="2" customFormat="1" ht="14.25" x14ac:dyDescent="0.2"/>
    <row r="390" s="2" customFormat="1" ht="14.25" x14ac:dyDescent="0.2"/>
    <row r="391" s="2" customFormat="1" ht="14.25" x14ac:dyDescent="0.2"/>
    <row r="392" s="2" customFormat="1" ht="14.25" x14ac:dyDescent="0.2"/>
    <row r="393" s="2" customFormat="1" ht="14.25" x14ac:dyDescent="0.2"/>
    <row r="394" s="2" customFormat="1" ht="14.25" x14ac:dyDescent="0.2"/>
    <row r="395" s="2" customFormat="1" ht="14.25" x14ac:dyDescent="0.2"/>
    <row r="396" s="2" customFormat="1" ht="14.25" x14ac:dyDescent="0.2"/>
    <row r="397" s="2" customFormat="1" ht="14.25" x14ac:dyDescent="0.2"/>
    <row r="398" s="2" customFormat="1" ht="14.25" x14ac:dyDescent="0.2"/>
    <row r="399" s="2" customFormat="1" ht="14.25" x14ac:dyDescent="0.2"/>
    <row r="400" s="2" customFormat="1" ht="14.25" x14ac:dyDescent="0.2"/>
    <row r="401" s="2" customFormat="1" ht="14.25" x14ac:dyDescent="0.2"/>
    <row r="402" s="2" customFormat="1" ht="14.25" x14ac:dyDescent="0.2"/>
    <row r="403" s="2" customFormat="1" ht="14.25" x14ac:dyDescent="0.2"/>
    <row r="404" s="2" customFormat="1" ht="14.25" x14ac:dyDescent="0.2"/>
    <row r="405" s="2" customFormat="1" ht="14.25" x14ac:dyDescent="0.2"/>
    <row r="406" s="2" customFormat="1" ht="14.25" x14ac:dyDescent="0.2"/>
    <row r="407" s="2" customFormat="1" ht="14.25" x14ac:dyDescent="0.2"/>
    <row r="408" s="2" customFormat="1" ht="14.25" x14ac:dyDescent="0.2"/>
    <row r="409" s="2" customFormat="1" ht="14.25" x14ac:dyDescent="0.2"/>
    <row r="410" s="2" customFormat="1" ht="14.25" x14ac:dyDescent="0.2"/>
    <row r="411" s="2" customFormat="1" ht="14.25" x14ac:dyDescent="0.2"/>
    <row r="412" s="2" customFormat="1" ht="14.25" x14ac:dyDescent="0.2"/>
    <row r="413" s="2" customFormat="1" ht="14.25" x14ac:dyDescent="0.2"/>
    <row r="414" s="2" customFormat="1" ht="14.25" x14ac:dyDescent="0.2"/>
    <row r="415" s="2" customFormat="1" ht="14.25" x14ac:dyDescent="0.2"/>
    <row r="416" s="2" customFormat="1" ht="14.25" x14ac:dyDescent="0.2"/>
    <row r="417" s="2" customFormat="1" ht="14.25" x14ac:dyDescent="0.2"/>
    <row r="418" s="2" customFormat="1" ht="14.25" x14ac:dyDescent="0.2"/>
    <row r="419" s="2" customFormat="1" ht="14.25" x14ac:dyDescent="0.2"/>
    <row r="420" s="2" customFormat="1" ht="14.25" x14ac:dyDescent="0.2"/>
    <row r="421" s="2" customFormat="1" ht="14.25" x14ac:dyDescent="0.2"/>
    <row r="422" s="2" customFormat="1" ht="14.25" x14ac:dyDescent="0.2"/>
    <row r="423" s="2" customFormat="1" ht="14.25" x14ac:dyDescent="0.2"/>
    <row r="424" s="2" customFormat="1" ht="14.25" x14ac:dyDescent="0.2"/>
    <row r="425" s="2" customFormat="1" ht="14.25" x14ac:dyDescent="0.2"/>
    <row r="426" s="2" customFormat="1" ht="14.25" x14ac:dyDescent="0.2"/>
    <row r="427" s="2" customFormat="1" ht="14.25" x14ac:dyDescent="0.2"/>
    <row r="428" s="2" customFormat="1" ht="14.25" x14ac:dyDescent="0.2"/>
    <row r="429" s="2" customFormat="1" ht="14.25" x14ac:dyDescent="0.2"/>
    <row r="430" s="2" customFormat="1" ht="14.25" x14ac:dyDescent="0.2"/>
    <row r="431" s="2" customFormat="1" ht="14.25" x14ac:dyDescent="0.2"/>
    <row r="432" s="2" customFormat="1" ht="14.25" x14ac:dyDescent="0.2"/>
    <row r="433" s="2" customFormat="1" ht="14.25" x14ac:dyDescent="0.2"/>
    <row r="434" s="2" customFormat="1" ht="14.25" x14ac:dyDescent="0.2"/>
    <row r="435" s="2" customFormat="1" ht="14.25" x14ac:dyDescent="0.2"/>
    <row r="436" s="2" customFormat="1" ht="14.25" x14ac:dyDescent="0.2"/>
    <row r="437" s="2" customFormat="1" ht="14.25" x14ac:dyDescent="0.2"/>
    <row r="438" s="2" customFormat="1" ht="14.25" x14ac:dyDescent="0.2"/>
    <row r="439" s="2" customFormat="1" ht="14.25" x14ac:dyDescent="0.2"/>
    <row r="440" s="2" customFormat="1" ht="14.25" x14ac:dyDescent="0.2"/>
    <row r="441" s="2" customFormat="1" ht="14.25" x14ac:dyDescent="0.2"/>
    <row r="442" s="2" customFormat="1" ht="14.25" x14ac:dyDescent="0.2"/>
    <row r="443" s="2" customFormat="1" ht="14.25" x14ac:dyDescent="0.2"/>
    <row r="444" s="2" customFormat="1" ht="14.25" x14ac:dyDescent="0.2"/>
    <row r="445" s="2" customFormat="1" ht="14.25" x14ac:dyDescent="0.2"/>
    <row r="446" s="2" customFormat="1" ht="14.25" x14ac:dyDescent="0.2"/>
    <row r="447" s="2" customFormat="1" ht="14.25" x14ac:dyDescent="0.2"/>
    <row r="448" s="2" customFormat="1" ht="14.25" x14ac:dyDescent="0.2"/>
    <row r="449" s="2" customFormat="1" ht="14.25" x14ac:dyDescent="0.2"/>
    <row r="450" s="2" customFormat="1" ht="14.25" x14ac:dyDescent="0.2"/>
    <row r="451" s="2" customFormat="1" ht="14.25" x14ac:dyDescent="0.2"/>
    <row r="452" s="2" customFormat="1" ht="14.25" x14ac:dyDescent="0.2"/>
    <row r="453" s="2" customFormat="1" ht="14.25" x14ac:dyDescent="0.2"/>
    <row r="454" s="2" customFormat="1" ht="14.25" x14ac:dyDescent="0.2"/>
    <row r="455" s="2" customFormat="1" ht="14.25" x14ac:dyDescent="0.2"/>
    <row r="456" s="2" customFormat="1" ht="14.25" x14ac:dyDescent="0.2"/>
    <row r="457" s="2" customFormat="1" ht="14.25" x14ac:dyDescent="0.2"/>
    <row r="458" s="2" customFormat="1" ht="14.25" x14ac:dyDescent="0.2"/>
    <row r="459" s="2" customFormat="1" ht="14.25" x14ac:dyDescent="0.2"/>
    <row r="460" s="2" customFormat="1" ht="14.25" x14ac:dyDescent="0.2"/>
    <row r="461" s="2" customFormat="1" ht="14.25" x14ac:dyDescent="0.2"/>
    <row r="462" s="2" customFormat="1" ht="14.25" x14ac:dyDescent="0.2"/>
    <row r="463" s="2" customFormat="1" ht="14.25" x14ac:dyDescent="0.2"/>
    <row r="464" s="2" customFormat="1" ht="14.25" x14ac:dyDescent="0.2"/>
    <row r="465" s="2" customFormat="1" ht="14.25" x14ac:dyDescent="0.2"/>
    <row r="466" s="2" customFormat="1" ht="14.25" x14ac:dyDescent="0.2"/>
    <row r="467" s="2" customFormat="1" ht="14.25" x14ac:dyDescent="0.2"/>
    <row r="468" s="2" customFormat="1" ht="14.25" x14ac:dyDescent="0.2"/>
    <row r="469" s="2" customFormat="1" ht="14.25" x14ac:dyDescent="0.2"/>
    <row r="470" s="2" customFormat="1" ht="14.25" x14ac:dyDescent="0.2"/>
    <row r="471" s="2" customFormat="1" ht="14.25" x14ac:dyDescent="0.2"/>
    <row r="472" s="2" customFormat="1" ht="14.25" x14ac:dyDescent="0.2"/>
    <row r="473" s="2" customFormat="1" ht="14.25" x14ac:dyDescent="0.2"/>
    <row r="474" s="2" customFormat="1" ht="14.25" x14ac:dyDescent="0.2"/>
    <row r="475" s="2" customFormat="1" ht="14.25" x14ac:dyDescent="0.2"/>
    <row r="476" s="2" customFormat="1" ht="14.25" x14ac:dyDescent="0.2"/>
    <row r="477" s="2" customFormat="1" ht="14.25" x14ac:dyDescent="0.2"/>
    <row r="478" s="2" customFormat="1" ht="14.25" x14ac:dyDescent="0.2"/>
    <row r="479" s="2" customFormat="1" ht="14.25" x14ac:dyDescent="0.2"/>
    <row r="480" s="2" customFormat="1" ht="14.25" x14ac:dyDescent="0.2"/>
    <row r="481" s="2" customFormat="1" ht="14.25" x14ac:dyDescent="0.2"/>
    <row r="482" s="2" customFormat="1" ht="14.25" x14ac:dyDescent="0.2"/>
    <row r="483" s="2" customFormat="1" ht="14.25" x14ac:dyDescent="0.2"/>
    <row r="484" s="2" customFormat="1" ht="14.25" x14ac:dyDescent="0.2"/>
    <row r="485" s="2" customFormat="1" ht="14.25" x14ac:dyDescent="0.2"/>
    <row r="486" s="2" customFormat="1" ht="14.25" x14ac:dyDescent="0.2"/>
    <row r="487" s="2" customFormat="1" ht="14.25" x14ac:dyDescent="0.2"/>
    <row r="488" s="2" customFormat="1" ht="14.25" x14ac:dyDescent="0.2"/>
    <row r="489" s="2" customFormat="1" ht="14.25" x14ac:dyDescent="0.2"/>
    <row r="490" s="2" customFormat="1" ht="14.25" x14ac:dyDescent="0.2"/>
    <row r="491" s="2" customFormat="1" ht="14.25" x14ac:dyDescent="0.2"/>
    <row r="492" s="2" customFormat="1" ht="14.25" x14ac:dyDescent="0.2"/>
    <row r="493" s="2" customFormat="1" ht="14.25" x14ac:dyDescent="0.2"/>
    <row r="494" s="2" customFormat="1" ht="14.25" x14ac:dyDescent="0.2"/>
    <row r="495" s="2" customFormat="1" ht="14.25" x14ac:dyDescent="0.2"/>
    <row r="496" s="2" customFormat="1" ht="14.25" x14ac:dyDescent="0.2"/>
    <row r="497" s="2" customFormat="1" ht="14.25" x14ac:dyDescent="0.2"/>
    <row r="498" s="2" customFormat="1" ht="14.25" x14ac:dyDescent="0.2"/>
    <row r="499" s="2" customFormat="1" ht="14.25" x14ac:dyDescent="0.2"/>
    <row r="500" s="2" customFormat="1" ht="14.25" x14ac:dyDescent="0.2"/>
    <row r="501" s="2" customFormat="1" ht="14.25" x14ac:dyDescent="0.2"/>
    <row r="502" s="2" customFormat="1" ht="14.25" x14ac:dyDescent="0.2"/>
    <row r="503" s="2" customFormat="1" ht="14.25" x14ac:dyDescent="0.2"/>
    <row r="504" s="2" customFormat="1" ht="14.25" x14ac:dyDescent="0.2"/>
    <row r="505" s="2" customFormat="1" ht="14.25" x14ac:dyDescent="0.2"/>
    <row r="506" s="2" customFormat="1" ht="14.25" x14ac:dyDescent="0.2"/>
    <row r="507" s="2" customFormat="1" ht="14.25" x14ac:dyDescent="0.2"/>
    <row r="508" s="2" customFormat="1" ht="14.25" x14ac:dyDescent="0.2"/>
    <row r="509" s="2" customFormat="1" ht="14.25" x14ac:dyDescent="0.2"/>
    <row r="510" s="2" customFormat="1" ht="14.25" x14ac:dyDescent="0.2"/>
    <row r="511" s="2" customFormat="1" ht="14.25" x14ac:dyDescent="0.2"/>
    <row r="512" s="2" customFormat="1" ht="14.25" x14ac:dyDescent="0.2"/>
    <row r="513" spans="17:17" s="2" customFormat="1" ht="14.25" x14ac:dyDescent="0.2"/>
    <row r="514" spans="17:17" s="2" customFormat="1" ht="14.25" x14ac:dyDescent="0.2"/>
    <row r="515" spans="17:17" s="2" customFormat="1" ht="14.25" x14ac:dyDescent="0.2"/>
    <row r="516" spans="17:17" s="2" customFormat="1" x14ac:dyDescent="0.25">
      <c r="Q516"/>
    </row>
    <row r="517" spans="17:17" s="2" customFormat="1" x14ac:dyDescent="0.25">
      <c r="Q517"/>
    </row>
    <row r="518" spans="17:17" s="2" customFormat="1" x14ac:dyDescent="0.25">
      <c r="Q518"/>
    </row>
    <row r="519" spans="17:17" s="2" customFormat="1" x14ac:dyDescent="0.25">
      <c r="Q519"/>
    </row>
    <row r="520" spans="17:17" s="2" customFormat="1" x14ac:dyDescent="0.25">
      <c r="Q520"/>
    </row>
    <row r="521" spans="17:17" s="2" customFormat="1" x14ac:dyDescent="0.25">
      <c r="Q521"/>
    </row>
    <row r="522" spans="17:17" s="2" customFormat="1" x14ac:dyDescent="0.25">
      <c r="Q522"/>
    </row>
    <row r="523" spans="17:17" s="2" customFormat="1" x14ac:dyDescent="0.25">
      <c r="Q523"/>
    </row>
    <row r="524" spans="17:17" s="2" customFormat="1" x14ac:dyDescent="0.25">
      <c r="Q524"/>
    </row>
  </sheetData>
  <mergeCells count="12">
    <mergeCell ref="L72:P72"/>
    <mergeCell ref="L85:P85"/>
    <mergeCell ref="H73:J73"/>
    <mergeCell ref="A72:J72"/>
    <mergeCell ref="H86:J86"/>
    <mergeCell ref="A85:J85"/>
    <mergeCell ref="A73:A74"/>
    <mergeCell ref="B73:D73"/>
    <mergeCell ref="E73:G73"/>
    <mergeCell ref="A86:A87"/>
    <mergeCell ref="B86:D86"/>
    <mergeCell ref="E86:G8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Q524"/>
  <sheetViews>
    <sheetView tabSelected="1" topLeftCell="A4" zoomScale="60" zoomScaleNormal="60" workbookViewId="0">
      <selection activeCell="W78" sqref="W78"/>
    </sheetView>
  </sheetViews>
  <sheetFormatPr defaultColWidth="8.85546875" defaultRowHeight="15" x14ac:dyDescent="0.25"/>
  <cols>
    <col min="1" max="1" width="11.7109375" style="2" customWidth="1"/>
    <col min="2" max="2" width="11.42578125" style="2" bestFit="1" customWidth="1"/>
    <col min="3" max="3" width="14.85546875" style="2" bestFit="1" customWidth="1"/>
    <col min="4" max="4" width="11" style="2" bestFit="1" customWidth="1"/>
    <col min="5" max="6" width="14.85546875" style="2" bestFit="1" customWidth="1"/>
    <col min="7" max="7" width="11.28515625" style="2" customWidth="1"/>
    <col min="8" max="8" width="10.5703125" style="2" customWidth="1"/>
    <col min="9" max="9" width="15.140625" style="2" bestFit="1" customWidth="1"/>
    <col min="10" max="10" width="9.5703125" style="2" bestFit="1" customWidth="1"/>
    <col min="11" max="11" width="16.28515625" style="2" bestFit="1" customWidth="1"/>
    <col min="12" max="12" width="15.42578125" style="2" bestFit="1" customWidth="1"/>
    <col min="13" max="13" width="18.140625" style="2" bestFit="1" customWidth="1"/>
    <col min="14" max="14" width="15.7109375" style="5" bestFit="1" customWidth="1"/>
    <col min="15" max="15" width="16.140625" style="2" bestFit="1" customWidth="1"/>
    <col min="16" max="16" width="28.85546875" style="2" bestFit="1" customWidth="1"/>
    <col min="18" max="18" width="13" style="2" customWidth="1"/>
    <col min="19" max="19" width="14.7109375" style="2" customWidth="1"/>
    <col min="20" max="20" width="15.42578125" style="2" customWidth="1"/>
    <col min="21" max="21" width="14.28515625" style="2" customWidth="1"/>
    <col min="22" max="22" width="27.5703125" style="2" customWidth="1"/>
    <col min="23" max="16384" width="8.85546875" style="2"/>
  </cols>
  <sheetData>
    <row r="1" spans="17:17" x14ac:dyDescent="0.25">
      <c r="Q1" s="84"/>
    </row>
    <row r="2" spans="17:17" x14ac:dyDescent="0.25">
      <c r="Q2" s="84"/>
    </row>
    <row r="3" spans="17:17" x14ac:dyDescent="0.25">
      <c r="Q3" s="84"/>
    </row>
    <row r="4" spans="17:17" x14ac:dyDescent="0.25">
      <c r="Q4" s="84"/>
    </row>
    <row r="5" spans="17:17" x14ac:dyDescent="0.25">
      <c r="Q5" s="84"/>
    </row>
    <row r="6" spans="17:17" x14ac:dyDescent="0.25">
      <c r="Q6" s="84"/>
    </row>
    <row r="7" spans="17:17" x14ac:dyDescent="0.25">
      <c r="Q7" s="84"/>
    </row>
    <row r="8" spans="17:17" x14ac:dyDescent="0.25">
      <c r="Q8" s="84"/>
    </row>
    <row r="9" spans="17:17" x14ac:dyDescent="0.25">
      <c r="Q9" s="84"/>
    </row>
    <row r="10" spans="17:17" x14ac:dyDescent="0.25">
      <c r="Q10" s="84"/>
    </row>
    <row r="11" spans="17:17" x14ac:dyDescent="0.25">
      <c r="Q11" s="84"/>
    </row>
    <row r="12" spans="17:17" x14ac:dyDescent="0.25">
      <c r="Q12" s="84"/>
    </row>
    <row r="13" spans="17:17" x14ac:dyDescent="0.25">
      <c r="Q13" s="84"/>
    </row>
    <row r="14" spans="17:17" x14ac:dyDescent="0.25">
      <c r="Q14" s="84"/>
    </row>
    <row r="15" spans="17:17" x14ac:dyDescent="0.25">
      <c r="Q15" s="84"/>
    </row>
    <row r="16" spans="17:17" x14ac:dyDescent="0.25">
      <c r="Q16" s="84"/>
    </row>
    <row r="17" spans="14:17" x14ac:dyDescent="0.25">
      <c r="Q17" s="84"/>
    </row>
    <row r="18" spans="14:17" x14ac:dyDescent="0.25">
      <c r="Q18" s="84"/>
    </row>
    <row r="19" spans="14:17" x14ac:dyDescent="0.25">
      <c r="Q19" s="84"/>
    </row>
    <row r="20" spans="14:17" x14ac:dyDescent="0.25">
      <c r="Q20" s="84"/>
    </row>
    <row r="21" spans="14:17" x14ac:dyDescent="0.25">
      <c r="N21" s="2"/>
      <c r="Q21" s="84"/>
    </row>
    <row r="22" spans="14:17" x14ac:dyDescent="0.25">
      <c r="N22" s="2"/>
      <c r="Q22" s="84"/>
    </row>
    <row r="23" spans="14:17" x14ac:dyDescent="0.25">
      <c r="N23" s="2"/>
      <c r="Q23" s="84"/>
    </row>
    <row r="24" spans="14:17" x14ac:dyDescent="0.25">
      <c r="N24" s="2"/>
      <c r="Q24" s="84"/>
    </row>
    <row r="25" spans="14:17" x14ac:dyDescent="0.25">
      <c r="N25" s="2"/>
      <c r="Q25" s="84"/>
    </row>
    <row r="26" spans="14:17" x14ac:dyDescent="0.25">
      <c r="N26" s="2"/>
      <c r="Q26" s="84"/>
    </row>
    <row r="27" spans="14:17" x14ac:dyDescent="0.25">
      <c r="N27" s="2"/>
      <c r="Q27" s="84"/>
    </row>
    <row r="28" spans="14:17" x14ac:dyDescent="0.25">
      <c r="N28" s="2"/>
      <c r="Q28" s="84"/>
    </row>
    <row r="29" spans="14:17" x14ac:dyDescent="0.25">
      <c r="N29" s="2"/>
      <c r="Q29" s="84"/>
    </row>
    <row r="30" spans="14:17" x14ac:dyDescent="0.25">
      <c r="N30" s="2"/>
      <c r="Q30" s="84"/>
    </row>
    <row r="31" spans="14:17" x14ac:dyDescent="0.25">
      <c r="N31" s="2"/>
      <c r="Q31" s="84"/>
    </row>
    <row r="32" spans="14:17" x14ac:dyDescent="0.25">
      <c r="N32" s="2"/>
      <c r="Q32" s="84"/>
    </row>
    <row r="33" spans="14:17" x14ac:dyDescent="0.25">
      <c r="N33" s="2"/>
      <c r="Q33" s="84"/>
    </row>
    <row r="34" spans="14:17" x14ac:dyDescent="0.25">
      <c r="N34" s="2"/>
      <c r="Q34" s="84"/>
    </row>
    <row r="35" spans="14:17" x14ac:dyDescent="0.25">
      <c r="N35" s="2"/>
      <c r="Q35" s="84"/>
    </row>
    <row r="36" spans="14:17" x14ac:dyDescent="0.25">
      <c r="N36" s="2"/>
      <c r="Q36" s="84"/>
    </row>
    <row r="37" spans="14:17" x14ac:dyDescent="0.25">
      <c r="N37" s="2"/>
      <c r="Q37" s="84"/>
    </row>
    <row r="38" spans="14:17" x14ac:dyDescent="0.25">
      <c r="N38" s="2"/>
      <c r="Q38" s="84"/>
    </row>
    <row r="39" spans="14:17" x14ac:dyDescent="0.25">
      <c r="N39" s="2"/>
      <c r="Q39" s="84"/>
    </row>
    <row r="40" spans="14:17" x14ac:dyDescent="0.25">
      <c r="N40" s="2"/>
      <c r="Q40" s="84"/>
    </row>
    <row r="41" spans="14:17" x14ac:dyDescent="0.25">
      <c r="N41" s="2"/>
      <c r="Q41" s="84"/>
    </row>
    <row r="42" spans="14:17" x14ac:dyDescent="0.25">
      <c r="N42" s="2"/>
      <c r="Q42" s="84"/>
    </row>
    <row r="43" spans="14:17" x14ac:dyDescent="0.25">
      <c r="N43" s="2"/>
      <c r="Q43" s="84"/>
    </row>
    <row r="44" spans="14:17" x14ac:dyDescent="0.25">
      <c r="N44" s="2"/>
      <c r="Q44" s="84"/>
    </row>
    <row r="45" spans="14:17" x14ac:dyDescent="0.25">
      <c r="N45" s="2"/>
      <c r="Q45" s="84"/>
    </row>
    <row r="46" spans="14:17" x14ac:dyDescent="0.25">
      <c r="N46" s="2"/>
      <c r="Q46" s="84"/>
    </row>
    <row r="47" spans="14:17" x14ac:dyDescent="0.25">
      <c r="N47" s="2"/>
      <c r="Q47" s="84"/>
    </row>
    <row r="48" spans="14:17" x14ac:dyDescent="0.25">
      <c r="N48" s="2"/>
      <c r="Q48" s="84"/>
    </row>
    <row r="49" spans="14:17" x14ac:dyDescent="0.25">
      <c r="N49" s="2"/>
      <c r="Q49" s="84"/>
    </row>
    <row r="50" spans="14:17" x14ac:dyDescent="0.25">
      <c r="N50" s="2"/>
      <c r="Q50" s="84"/>
    </row>
    <row r="51" spans="14:17" x14ac:dyDescent="0.25">
      <c r="N51" s="2"/>
      <c r="Q51" s="84"/>
    </row>
    <row r="52" spans="14:17" x14ac:dyDescent="0.25">
      <c r="N52" s="2"/>
      <c r="Q52" s="84"/>
    </row>
    <row r="53" spans="14:17" x14ac:dyDescent="0.25">
      <c r="N53" s="2"/>
      <c r="Q53" s="84"/>
    </row>
    <row r="54" spans="14:17" x14ac:dyDescent="0.25">
      <c r="N54" s="2"/>
      <c r="Q54" s="84"/>
    </row>
    <row r="55" spans="14:17" x14ac:dyDescent="0.25">
      <c r="N55" s="2"/>
      <c r="Q55" s="84"/>
    </row>
    <row r="56" spans="14:17" x14ac:dyDescent="0.25">
      <c r="N56" s="2"/>
      <c r="Q56" s="84"/>
    </row>
    <row r="57" spans="14:17" x14ac:dyDescent="0.25">
      <c r="N57" s="2"/>
      <c r="Q57" s="84"/>
    </row>
    <row r="58" spans="14:17" x14ac:dyDescent="0.25">
      <c r="N58" s="2"/>
      <c r="Q58" s="84"/>
    </row>
    <row r="59" spans="14:17" x14ac:dyDescent="0.25">
      <c r="N59" s="2"/>
      <c r="Q59" s="84"/>
    </row>
    <row r="60" spans="14:17" x14ac:dyDescent="0.25">
      <c r="N60" s="2"/>
      <c r="Q60" s="84"/>
    </row>
    <row r="61" spans="14:17" x14ac:dyDescent="0.25">
      <c r="N61" s="2"/>
      <c r="Q61" s="84"/>
    </row>
    <row r="62" spans="14:17" x14ac:dyDescent="0.25">
      <c r="N62" s="2"/>
      <c r="Q62" s="84"/>
    </row>
    <row r="63" spans="14:17" x14ac:dyDescent="0.25">
      <c r="N63" s="2"/>
      <c r="Q63" s="84"/>
    </row>
    <row r="64" spans="14:17" x14ac:dyDescent="0.25">
      <c r="N64" s="2"/>
      <c r="Q64" s="84"/>
    </row>
    <row r="65" spans="1:17" x14ac:dyDescent="0.25">
      <c r="N65" s="2"/>
      <c r="Q65" s="84"/>
    </row>
    <row r="66" spans="1:17" x14ac:dyDescent="0.25">
      <c r="N66" s="2"/>
      <c r="Q66" s="84"/>
    </row>
    <row r="67" spans="1:17" x14ac:dyDescent="0.25">
      <c r="N67" s="2"/>
      <c r="Q67" s="84"/>
    </row>
    <row r="68" spans="1:17" x14ac:dyDescent="0.25">
      <c r="N68" s="2"/>
      <c r="Q68" s="84"/>
    </row>
    <row r="69" spans="1:17" x14ac:dyDescent="0.25">
      <c r="N69" s="2"/>
      <c r="Q69" s="84"/>
    </row>
    <row r="70" spans="1:17" x14ac:dyDescent="0.25">
      <c r="N70" s="2"/>
      <c r="Q70" s="84"/>
    </row>
    <row r="71" spans="1:17" ht="15.75" thickBot="1" x14ac:dyDescent="0.3">
      <c r="N71" s="2"/>
      <c r="Q71" s="84"/>
    </row>
    <row r="72" spans="1:17" ht="29.25" thickBot="1" x14ac:dyDescent="0.5">
      <c r="A72" s="283" t="s">
        <v>69</v>
      </c>
      <c r="B72" s="284"/>
      <c r="C72" s="284"/>
      <c r="D72" s="284"/>
      <c r="E72" s="284"/>
      <c r="F72" s="284"/>
      <c r="G72" s="284"/>
      <c r="H72" s="284"/>
      <c r="I72" s="284"/>
      <c r="J72" s="285"/>
      <c r="K72" s="71"/>
      <c r="L72" s="286" t="s">
        <v>75</v>
      </c>
      <c r="M72" s="287"/>
      <c r="N72" s="287"/>
      <c r="O72" s="287"/>
      <c r="P72" s="288"/>
      <c r="Q72" s="84"/>
    </row>
    <row r="73" spans="1:17" ht="15.75" thickBot="1" x14ac:dyDescent="0.3">
      <c r="A73" s="289" t="s">
        <v>9</v>
      </c>
      <c r="B73" s="291" t="s">
        <v>11</v>
      </c>
      <c r="C73" s="292"/>
      <c r="D73" s="292"/>
      <c r="E73" s="293" t="s">
        <v>10</v>
      </c>
      <c r="F73" s="294"/>
      <c r="G73" s="294"/>
      <c r="H73" s="295" t="s">
        <v>23</v>
      </c>
      <c r="I73" s="296"/>
      <c r="J73" s="297"/>
      <c r="K73" s="71"/>
      <c r="L73" s="158" t="s">
        <v>12</v>
      </c>
      <c r="M73" s="85" t="s">
        <v>31</v>
      </c>
      <c r="N73" s="86" t="s">
        <v>13</v>
      </c>
      <c r="O73" s="85" t="s">
        <v>28</v>
      </c>
      <c r="P73" s="87" t="s">
        <v>27</v>
      </c>
      <c r="Q73" s="84"/>
    </row>
    <row r="74" spans="1:17" ht="15.75" thickBot="1" x14ac:dyDescent="0.3">
      <c r="A74" s="290"/>
      <c r="B74" s="56" t="s">
        <v>21</v>
      </c>
      <c r="C74" s="57" t="s">
        <v>22</v>
      </c>
      <c r="D74" s="58" t="s">
        <v>4</v>
      </c>
      <c r="E74" s="56" t="s">
        <v>21</v>
      </c>
      <c r="F74" s="57" t="s">
        <v>22</v>
      </c>
      <c r="G74" s="58" t="s">
        <v>4</v>
      </c>
      <c r="H74" s="56" t="s">
        <v>21</v>
      </c>
      <c r="I74" s="57" t="s">
        <v>22</v>
      </c>
      <c r="J74" s="58" t="s">
        <v>4</v>
      </c>
      <c r="K74" s="71"/>
      <c r="L74" s="88">
        <v>19.149999999999999</v>
      </c>
      <c r="M74" s="89">
        <f>N81</f>
        <v>2.4</v>
      </c>
      <c r="N74" s="90">
        <f>SUM(L74-M74)</f>
        <v>16.75</v>
      </c>
      <c r="O74" s="89">
        <f>(L77*N77)/1000</f>
        <v>16.937041496276851</v>
      </c>
      <c r="P74" s="91">
        <f>(M77*N77)/1000</f>
        <v>20.367999999999999</v>
      </c>
      <c r="Q74" s="84"/>
    </row>
    <row r="75" spans="1:17" ht="15.75" thickBot="1" x14ac:dyDescent="0.3">
      <c r="A75" s="59">
        <v>0</v>
      </c>
      <c r="B75" s="194">
        <f>SUM(Rådata!J5)</f>
        <v>189286.07940673799</v>
      </c>
      <c r="C75" s="192">
        <f>IF(Rådata!J17=0,"",Rådata!J17)</f>
        <v>188801.80358886701</v>
      </c>
      <c r="D75" s="121">
        <f t="shared" ref="D75:D83" si="0">AVERAGE(B75:C75)</f>
        <v>189043.9414978025</v>
      </c>
      <c r="E75" s="192">
        <f>IF(Rådata!K5=0,"",Rådata!K5)</f>
        <v>856.33331298828102</v>
      </c>
      <c r="F75" s="192">
        <f>IF(Rådata!K17=0,"",Rådata!K17)</f>
        <v>1166</v>
      </c>
      <c r="G75" s="121">
        <f t="shared" ref="G75:G83" si="1">AVERAGE(E75:F75)</f>
        <v>1011.1666564941405</v>
      </c>
      <c r="H75" s="189">
        <f>IF(Rådata!L5=0,"",Rådata!L5)</f>
        <v>23.5501823425293</v>
      </c>
      <c r="I75" s="196">
        <f>IF(Rådata!L17=0,"",Rådata!L17)</f>
        <v>23.7031230926513</v>
      </c>
      <c r="J75" s="60">
        <f t="shared" ref="J75:J83" si="2">AVERAGE(H75:I75)</f>
        <v>23.6266527175903</v>
      </c>
      <c r="K75" s="71"/>
      <c r="L75" s="92"/>
      <c r="M75" s="93"/>
      <c r="N75" s="93"/>
      <c r="O75" s="93"/>
      <c r="P75" s="94"/>
      <c r="Q75" s="84"/>
    </row>
    <row r="76" spans="1:17" ht="15.75" thickBot="1" x14ac:dyDescent="0.3">
      <c r="A76" s="59">
        <v>30</v>
      </c>
      <c r="B76" s="187">
        <f>SUM(Rådata!J6)</f>
        <v>189227.94342041001</v>
      </c>
      <c r="C76" s="188">
        <f>IF(Rådata!J18=0,"",Rådata!J18)</f>
        <v>188743.70574951099</v>
      </c>
      <c r="D76" s="121">
        <f t="shared" si="0"/>
        <v>188985.8245849605</v>
      </c>
      <c r="E76" s="188">
        <f>IF(Rådata!K6=0,"",Rådata!K6)</f>
        <v>854</v>
      </c>
      <c r="F76" s="188">
        <f>IF(Rådata!K18=0,"",Rådata!K18)</f>
        <v>1184.33337402343</v>
      </c>
      <c r="G76" s="121">
        <f t="shared" si="1"/>
        <v>1019.166687011715</v>
      </c>
      <c r="H76" s="190">
        <f>IF(Rådata!L6=0,"",Rådata!L6)</f>
        <v>23.556615829467699</v>
      </c>
      <c r="I76" s="197">
        <f>IF(Rådata!L18=0,"",Rådata!L18)</f>
        <v>23.714389801025298</v>
      </c>
      <c r="J76" s="61">
        <f t="shared" si="2"/>
        <v>23.635502815246497</v>
      </c>
      <c r="K76" s="71"/>
      <c r="L76" s="92" t="s">
        <v>29</v>
      </c>
      <c r="M76" s="93" t="s">
        <v>30</v>
      </c>
      <c r="N76" s="93" t="s">
        <v>13</v>
      </c>
      <c r="O76" s="93"/>
      <c r="P76" s="159" t="s">
        <v>32</v>
      </c>
      <c r="Q76" s="84"/>
    </row>
    <row r="77" spans="1:17" ht="15.75" thickBot="1" x14ac:dyDescent="0.3">
      <c r="A77" s="59">
        <v>60</v>
      </c>
      <c r="B77" s="187">
        <f>SUM(Rådata!J7)</f>
        <v>189169.84558105399</v>
      </c>
      <c r="C77" s="188">
        <f>IF(Rådata!J19=0,"",Rådata!J19)</f>
        <v>188724.32708740199</v>
      </c>
      <c r="D77" s="121">
        <f t="shared" si="0"/>
        <v>188947.08633422799</v>
      </c>
      <c r="E77" s="188">
        <f>IF(Rådata!K7=0,"",Rådata!K7)</f>
        <v>889</v>
      </c>
      <c r="F77" s="188">
        <f>IF(Rådata!K19=0,"",Rådata!K19)</f>
        <v>1211.66662597656</v>
      </c>
      <c r="G77" s="121">
        <f t="shared" si="1"/>
        <v>1050.3333129882799</v>
      </c>
      <c r="H77" s="190">
        <f>IF(Rådata!L7=0,"",Rådata!L7)</f>
        <v>23.559831619262699</v>
      </c>
      <c r="I77" s="197">
        <f>IF(Rådata!L19=0,"",Rådata!L19)</f>
        <v>23.730510711669901</v>
      </c>
      <c r="J77" s="61">
        <f t="shared" si="2"/>
        <v>23.645171165466301</v>
      </c>
      <c r="K77" s="71"/>
      <c r="L77" s="160">
        <f>G75</f>
        <v>1011.1666564941405</v>
      </c>
      <c r="M77" s="161">
        <f>G83</f>
        <v>1216</v>
      </c>
      <c r="N77" s="162">
        <f>N74</f>
        <v>16.75</v>
      </c>
      <c r="O77" s="89"/>
      <c r="P77" s="95">
        <f>P74-O74</f>
        <v>3.4309585037231471</v>
      </c>
      <c r="Q77" s="84"/>
    </row>
    <row r="78" spans="1:17" ht="15.75" thickBot="1" x14ac:dyDescent="0.3">
      <c r="A78" s="59">
        <v>90</v>
      </c>
      <c r="B78" s="187">
        <f>SUM(Rådata!J8)</f>
        <v>189150.46691894499</v>
      </c>
      <c r="C78" s="188">
        <f>IF(Rådata!J20=0,"",Rådata!J20)</f>
        <v>188685.56976318301</v>
      </c>
      <c r="D78" s="121">
        <f t="shared" si="0"/>
        <v>188918.01834106399</v>
      </c>
      <c r="E78" s="188">
        <f>IF(Rådata!K8=0,"",Rådata!K8)</f>
        <v>910.66668701171795</v>
      </c>
      <c r="F78" s="188">
        <f>IF(Rådata!K20=0,"",Rådata!K20)</f>
        <v>1238.66662597656</v>
      </c>
      <c r="G78" s="121">
        <f t="shared" si="1"/>
        <v>1074.666656494139</v>
      </c>
      <c r="H78" s="190">
        <f>IF(Rådata!L8=0,"",Rådata!L8)</f>
        <v>23.5646572113037</v>
      </c>
      <c r="I78" s="197">
        <f>IF(Rådata!L20=0,"",Rådata!L20)</f>
        <v>23.7482185363769</v>
      </c>
      <c r="J78" s="61">
        <f t="shared" si="2"/>
        <v>23.6564378738403</v>
      </c>
      <c r="K78" s="71"/>
      <c r="L78" s="92"/>
      <c r="M78" s="93"/>
      <c r="N78" s="93"/>
      <c r="O78" s="93"/>
      <c r="P78" s="94"/>
      <c r="Q78" s="84"/>
    </row>
    <row r="79" spans="1:17" ht="15.75" thickBot="1" x14ac:dyDescent="0.3">
      <c r="A79" s="59">
        <v>120</v>
      </c>
      <c r="B79" s="187">
        <f>SUM(Rådata!J9)</f>
        <v>189131.08825683501</v>
      </c>
      <c r="C79" s="188">
        <f>IF(Rådata!J21=0,"",Rådata!J21)</f>
        <v>188646.85058593701</v>
      </c>
      <c r="D79" s="121">
        <f t="shared" si="0"/>
        <v>188888.96942138602</v>
      </c>
      <c r="E79" s="188">
        <f>IF(Rådata!K9=0,"",Rådata!K9)</f>
        <v>943.66668701171795</v>
      </c>
      <c r="F79" s="188">
        <f>IF(Rådata!K21=0,"",Rådata!K21)</f>
        <v>1268</v>
      </c>
      <c r="G79" s="121">
        <f t="shared" si="1"/>
        <v>1105.8333435058589</v>
      </c>
      <c r="H79" s="190">
        <f>IF(Rådata!L9=0,"",Rådata!L9)</f>
        <v>23.5727233886718</v>
      </c>
      <c r="I79" s="197">
        <f>IF(Rådata!L21=0,"",Rådata!L21)</f>
        <v>23.757879257202099</v>
      </c>
      <c r="J79" s="61">
        <f t="shared" si="2"/>
        <v>23.665301322936948</v>
      </c>
      <c r="K79" s="71"/>
      <c r="L79" s="163"/>
      <c r="M79" s="164" t="s">
        <v>0</v>
      </c>
      <c r="N79" s="165" t="s">
        <v>1</v>
      </c>
      <c r="O79" s="164" t="s">
        <v>2</v>
      </c>
      <c r="P79" s="166" t="s">
        <v>3</v>
      </c>
      <c r="Q79" s="84"/>
    </row>
    <row r="80" spans="1:17" ht="15.75" thickBot="1" x14ac:dyDescent="0.3">
      <c r="A80" s="59">
        <v>150</v>
      </c>
      <c r="B80" s="187">
        <f>SUM(Rådata!J10)</f>
        <v>189092.369079589</v>
      </c>
      <c r="C80" s="188">
        <f>IF(Rådata!J22=0,"",Rådata!J22)</f>
        <v>188588.714599609</v>
      </c>
      <c r="D80" s="121">
        <f t="shared" si="0"/>
        <v>188840.541839599</v>
      </c>
      <c r="E80" s="188">
        <f>IF(Rådata!K10=0,"",Rådata!K10)</f>
        <v>965.66668701171795</v>
      </c>
      <c r="F80" s="188">
        <f>IF(Rådata!K22=0,"",Rådata!K22)</f>
        <v>1313</v>
      </c>
      <c r="G80" s="121">
        <f t="shared" si="1"/>
        <v>1139.3333435058589</v>
      </c>
      <c r="H80" s="190">
        <f>IF(Rådata!L10=0,"",Rådata!L10)</f>
        <v>23.592023849487301</v>
      </c>
      <c r="I80" s="197">
        <f>IF(Rådata!L22=0,"",Rådata!L22)</f>
        <v>23.767564773559499</v>
      </c>
      <c r="J80" s="61">
        <f t="shared" si="2"/>
        <v>23.679794311523402</v>
      </c>
      <c r="K80" s="71"/>
      <c r="L80" s="96"/>
      <c r="M80" s="97" t="s">
        <v>5</v>
      </c>
      <c r="N80" s="98" t="s">
        <v>6</v>
      </c>
      <c r="O80" s="97" t="s">
        <v>7</v>
      </c>
      <c r="P80" s="99" t="s">
        <v>26</v>
      </c>
      <c r="Q80" s="84"/>
    </row>
    <row r="81" spans="1:17" ht="15.75" thickBot="1" x14ac:dyDescent="0.3">
      <c r="A81" s="59">
        <v>180</v>
      </c>
      <c r="B81" s="187">
        <f>SUM(Rådata!J11)</f>
        <v>189092.369079589</v>
      </c>
      <c r="C81" s="188">
        <f>IF(Rådata!J23=0,"",Rådata!J23)</f>
        <v>188530.616760253</v>
      </c>
      <c r="D81" s="121">
        <f t="shared" si="0"/>
        <v>188811.492919921</v>
      </c>
      <c r="E81" s="188">
        <f>IF(Rådata!K11=0,"",Rådata!K11)</f>
        <v>994</v>
      </c>
      <c r="F81" s="188">
        <f>IF(Rådata!K23=0,"",Rådata!K23)</f>
        <v>1348.33337402343</v>
      </c>
      <c r="G81" s="121">
        <f t="shared" si="1"/>
        <v>1171.1666870117151</v>
      </c>
      <c r="H81" s="190">
        <f>IF(Rådata!L11=0,"",Rådata!L11)</f>
        <v>23.608137130737301</v>
      </c>
      <c r="I81" s="197">
        <f>IF(Rådata!L23=0,"",Rådata!L23)</f>
        <v>23.774003982543899</v>
      </c>
      <c r="J81" s="61">
        <f t="shared" si="2"/>
        <v>23.6910705566406</v>
      </c>
      <c r="K81" s="71"/>
      <c r="L81" s="100" t="s">
        <v>8</v>
      </c>
      <c r="M81" s="101">
        <f>P77</f>
        <v>3.4309585037231471</v>
      </c>
      <c r="N81" s="266">
        <f>Rådata!K2</f>
        <v>2.4</v>
      </c>
      <c r="O81" s="102">
        <f>SUM(240/3600)</f>
        <v>6.6666666666666666E-2</v>
      </c>
      <c r="P81" s="103">
        <f>SUM(M81/N81/O81)</f>
        <v>21.44349064826967</v>
      </c>
      <c r="Q81" s="84"/>
    </row>
    <row r="82" spans="1:17" ht="15.75" thickBot="1" x14ac:dyDescent="0.3">
      <c r="A82" s="59">
        <v>210</v>
      </c>
      <c r="B82" s="187">
        <f>SUM(Rådata!J12)</f>
        <v>189092.369079589</v>
      </c>
      <c r="C82" s="188">
        <f>IF(Rådata!J24=0,"",Rådata!J24)</f>
        <v>188511.23809814401</v>
      </c>
      <c r="D82" s="121">
        <f t="shared" si="0"/>
        <v>188801.80358886649</v>
      </c>
      <c r="E82" s="188">
        <f>IF(Rådata!K12=0,"",Rådata!K12)</f>
        <v>1004.33331298828</v>
      </c>
      <c r="F82" s="188">
        <f>IF(Rådata!K24=0,"",Rådata!K24)</f>
        <v>1377.66662597656</v>
      </c>
      <c r="G82" s="121">
        <f t="shared" si="1"/>
        <v>1190.9999694824201</v>
      </c>
      <c r="H82" s="190">
        <f>IF(Rådata!L12=0,"",Rådata!L12)</f>
        <v>23.6193962097168</v>
      </c>
      <c r="I82" s="197">
        <f>IF(Rådata!L24=0,"",Rådata!L24)</f>
        <v>23.782056808471602</v>
      </c>
      <c r="J82" s="61">
        <f t="shared" si="2"/>
        <v>23.700726509094203</v>
      </c>
      <c r="K82" s="71"/>
      <c r="L82" s="71"/>
      <c r="M82" s="71"/>
      <c r="N82" s="71"/>
      <c r="O82" s="71"/>
      <c r="P82" s="84"/>
      <c r="Q82" s="84"/>
    </row>
    <row r="83" spans="1:17" ht="21.75" thickBot="1" x14ac:dyDescent="0.4">
      <c r="A83" s="62">
        <v>240</v>
      </c>
      <c r="B83" s="195">
        <f>SUM(Rådata!J13)</f>
        <v>189072.99041748</v>
      </c>
      <c r="C83" s="193">
        <f>IF(Rådata!J25=0,"",Rådata!J25)</f>
        <v>188453.140258789</v>
      </c>
      <c r="D83" s="63">
        <f t="shared" si="0"/>
        <v>188763.0653381345</v>
      </c>
      <c r="E83" s="193">
        <f>IF(Rådata!K13=0,"",Rådata!K13)</f>
        <v>1030</v>
      </c>
      <c r="F83" s="193">
        <f>IF(Rådata!K25=0,"",Rådata!K25)</f>
        <v>1402</v>
      </c>
      <c r="G83" s="63">
        <f t="shared" si="1"/>
        <v>1216</v>
      </c>
      <c r="H83" s="191">
        <f>IF(Rådata!L13=0,"",Rådata!L13)</f>
        <v>23.632266998291001</v>
      </c>
      <c r="I83" s="198">
        <f>IF(Rådata!L25=0,"",Rådata!L25)</f>
        <v>23.796546936035099</v>
      </c>
      <c r="J83" s="63">
        <f t="shared" si="2"/>
        <v>23.71440696716305</v>
      </c>
      <c r="K83" s="71"/>
      <c r="L83" s="71"/>
      <c r="M83" s="265"/>
      <c r="N83" s="2"/>
      <c r="O83" s="71"/>
      <c r="P83" s="84"/>
      <c r="Q83" s="84"/>
    </row>
    <row r="84" spans="1:17" ht="15.75" thickBot="1" x14ac:dyDescent="0.3">
      <c r="A84" s="52"/>
      <c r="B84" s="51"/>
      <c r="C84" s="51"/>
      <c r="D84" s="53"/>
      <c r="E84" s="51"/>
      <c r="F84" s="51"/>
      <c r="G84" s="53"/>
      <c r="H84" s="51"/>
      <c r="N84" s="104"/>
      <c r="O84" s="104"/>
      <c r="Q84" s="84"/>
    </row>
    <row r="85" spans="1:17" ht="29.25" thickBot="1" x14ac:dyDescent="0.5">
      <c r="A85" s="298" t="s">
        <v>70</v>
      </c>
      <c r="B85" s="299"/>
      <c r="C85" s="299"/>
      <c r="D85" s="299"/>
      <c r="E85" s="299"/>
      <c r="F85" s="299"/>
      <c r="G85" s="299"/>
      <c r="H85" s="299"/>
      <c r="I85" s="299"/>
      <c r="J85" s="300"/>
      <c r="L85" s="301" t="s">
        <v>76</v>
      </c>
      <c r="M85" s="302"/>
      <c r="N85" s="302"/>
      <c r="O85" s="302"/>
      <c r="P85" s="303"/>
      <c r="Q85" s="84"/>
    </row>
    <row r="86" spans="1:17" ht="15.75" thickBot="1" x14ac:dyDescent="0.3">
      <c r="A86" s="304" t="s">
        <v>9</v>
      </c>
      <c r="B86" s="306" t="s">
        <v>11</v>
      </c>
      <c r="C86" s="307"/>
      <c r="D86" s="308"/>
      <c r="E86" s="309" t="s">
        <v>10</v>
      </c>
      <c r="F86" s="310"/>
      <c r="G86" s="311"/>
      <c r="H86" s="312" t="s">
        <v>23</v>
      </c>
      <c r="I86" s="312"/>
      <c r="J86" s="313"/>
      <c r="L86" s="105" t="s">
        <v>12</v>
      </c>
      <c r="M86" s="106" t="s">
        <v>31</v>
      </c>
      <c r="N86" s="107" t="s">
        <v>13</v>
      </c>
      <c r="O86" s="106" t="s">
        <v>28</v>
      </c>
      <c r="P86" s="108" t="s">
        <v>27</v>
      </c>
      <c r="Q86" s="84"/>
    </row>
    <row r="87" spans="1:17" ht="15.75" thickBot="1" x14ac:dyDescent="0.3">
      <c r="A87" s="305"/>
      <c r="B87" s="76" t="s">
        <v>42</v>
      </c>
      <c r="C87" s="82" t="s">
        <v>43</v>
      </c>
      <c r="D87" s="83" t="s">
        <v>4</v>
      </c>
      <c r="E87" s="76" t="s">
        <v>42</v>
      </c>
      <c r="F87" s="82" t="s">
        <v>43</v>
      </c>
      <c r="G87" s="83" t="s">
        <v>4</v>
      </c>
      <c r="H87" s="76" t="s">
        <v>42</v>
      </c>
      <c r="I87" s="82" t="s">
        <v>43</v>
      </c>
      <c r="J87" s="83" t="s">
        <v>4</v>
      </c>
      <c r="L87" s="109">
        <v>19.149999999999999</v>
      </c>
      <c r="M87" s="89">
        <f>N81</f>
        <v>2.4</v>
      </c>
      <c r="N87" s="110">
        <f>SUM(L87-M87)</f>
        <v>16.75</v>
      </c>
      <c r="O87" s="89">
        <f>(L90*N90)/1000</f>
        <v>18.768374488830545</v>
      </c>
      <c r="P87" s="91">
        <f>(M90*N90)/1000</f>
        <v>22.86095799255369</v>
      </c>
      <c r="Q87" s="84"/>
    </row>
    <row r="88" spans="1:17" ht="15.75" thickBot="1" x14ac:dyDescent="0.3">
      <c r="A88" s="77">
        <v>0</v>
      </c>
      <c r="B88" s="74">
        <f>SUM(Rådata!J30)</f>
        <v>173463.00125122</v>
      </c>
      <c r="C88" s="74">
        <f>SUM(Rådata!J42)</f>
        <v>173307.64770507801</v>
      </c>
      <c r="D88" s="78">
        <f t="shared" ref="D88:D96" si="3">AVERAGE(B88:C88)</f>
        <v>173385.32447814901</v>
      </c>
      <c r="E88" s="74">
        <f>SUM(Rådata!K30)</f>
        <v>791.33331298828102</v>
      </c>
      <c r="F88" s="74">
        <f>SUM(Rådata!K42)</f>
        <v>1449.66662597656</v>
      </c>
      <c r="G88" s="78">
        <f t="shared" ref="G88:G96" si="4">AVERAGE(E88:F88)</f>
        <v>1120.4999694824205</v>
      </c>
      <c r="H88" s="74">
        <f>SUM(Rådata!L30)</f>
        <v>23.347497940063398</v>
      </c>
      <c r="I88" s="74">
        <f>SUM(Rådata!L42)</f>
        <v>23.7643432617187</v>
      </c>
      <c r="J88" s="78">
        <f t="shared" ref="J88:J96" si="5">AVERAGE(H88:I88)</f>
        <v>23.555920600891049</v>
      </c>
      <c r="L88" s="111"/>
      <c r="M88" s="93"/>
      <c r="N88" s="93"/>
      <c r="O88" s="93"/>
      <c r="P88" s="112"/>
      <c r="Q88" s="84"/>
    </row>
    <row r="89" spans="1:17" ht="15.75" thickBot="1" x14ac:dyDescent="0.3">
      <c r="A89" s="77">
        <v>30</v>
      </c>
      <c r="B89" s="74">
        <f>SUM(Rådata!J31)</f>
        <v>173249.397277832</v>
      </c>
      <c r="C89" s="74">
        <f>SUM(Rådata!J43)</f>
        <v>173268.814086914</v>
      </c>
      <c r="D89" s="79">
        <f t="shared" si="3"/>
        <v>173259.10568237299</v>
      </c>
      <c r="E89" s="74">
        <f>SUM(Rådata!K31)</f>
        <v>822.33331298828102</v>
      </c>
      <c r="F89" s="74">
        <f>SUM(Rådata!K43)</f>
        <v>1480</v>
      </c>
      <c r="G89" s="79">
        <f t="shared" si="4"/>
        <v>1151.1666564941406</v>
      </c>
      <c r="H89" s="74">
        <f>SUM(Rådata!L31)</f>
        <v>23.381258010864201</v>
      </c>
      <c r="I89" s="74">
        <f>SUM(Rådata!L43)</f>
        <v>23.778835296630799</v>
      </c>
      <c r="J89" s="79">
        <f t="shared" si="5"/>
        <v>23.580046653747502</v>
      </c>
      <c r="L89" s="111" t="s">
        <v>29</v>
      </c>
      <c r="M89" s="93" t="s">
        <v>30</v>
      </c>
      <c r="N89" s="93" t="s">
        <v>13</v>
      </c>
      <c r="O89" s="93"/>
      <c r="P89" s="113" t="s">
        <v>32</v>
      </c>
      <c r="Q89" s="84"/>
    </row>
    <row r="90" spans="1:17" ht="15.75" thickBot="1" x14ac:dyDescent="0.3">
      <c r="A90" s="77">
        <v>60</v>
      </c>
      <c r="B90" s="74">
        <f>SUM(Rådata!J32)</f>
        <v>173210.544586181</v>
      </c>
      <c r="C90" s="74">
        <f>SUM(Rådata!J44)</f>
        <v>173249.397277832</v>
      </c>
      <c r="D90" s="79">
        <f t="shared" si="3"/>
        <v>173229.97093200649</v>
      </c>
      <c r="E90" s="74">
        <f>SUM(Rådata!K32)</f>
        <v>859</v>
      </c>
      <c r="F90" s="74">
        <f>SUM(Rådata!K44)</f>
        <v>1514.33337402343</v>
      </c>
      <c r="G90" s="79">
        <f t="shared" si="4"/>
        <v>1186.6666870117151</v>
      </c>
      <c r="H90" s="74">
        <f>SUM(Rådata!L32)</f>
        <v>23.4134197235107</v>
      </c>
      <c r="I90" s="74">
        <f>SUM(Rådata!L44)</f>
        <v>23.796546936035099</v>
      </c>
      <c r="J90" s="79">
        <f t="shared" si="5"/>
        <v>23.604983329772899</v>
      </c>
      <c r="L90" s="160">
        <f>G88</f>
        <v>1120.4999694824205</v>
      </c>
      <c r="M90" s="161">
        <f>G96</f>
        <v>1364.8333129882799</v>
      </c>
      <c r="N90" s="162">
        <f>N87</f>
        <v>16.75</v>
      </c>
      <c r="O90" s="89"/>
      <c r="P90" s="114">
        <f>P87-O87</f>
        <v>4.0925835037231444</v>
      </c>
      <c r="Q90" s="84"/>
    </row>
    <row r="91" spans="1:17" ht="15.75" thickBot="1" x14ac:dyDescent="0.3">
      <c r="A91" s="77">
        <v>90</v>
      </c>
      <c r="B91" s="74">
        <f>SUM(Rådata!J33)</f>
        <v>173191.127777099</v>
      </c>
      <c r="C91" s="74">
        <f>SUM(Rådata!J45)</f>
        <v>173229.98046875</v>
      </c>
      <c r="D91" s="79">
        <f t="shared" si="3"/>
        <v>173210.55412292451</v>
      </c>
      <c r="E91" s="74">
        <f>SUM(Rådata!K33)</f>
        <v>892</v>
      </c>
      <c r="F91" s="74">
        <f>SUM(Rådata!K45)</f>
        <v>1543</v>
      </c>
      <c r="G91" s="79">
        <f t="shared" si="4"/>
        <v>1217.5</v>
      </c>
      <c r="H91" s="74">
        <f>SUM(Rådata!L33)</f>
        <v>23.4327278137207</v>
      </c>
      <c r="I91" s="74">
        <f>SUM(Rådata!L45)</f>
        <v>23.811040878295898</v>
      </c>
      <c r="J91" s="79">
        <f t="shared" si="5"/>
        <v>23.621884346008301</v>
      </c>
      <c r="L91" s="111"/>
      <c r="M91" s="93"/>
      <c r="N91" s="93"/>
      <c r="O91" s="93"/>
      <c r="P91" s="112"/>
      <c r="Q91" s="84"/>
    </row>
    <row r="92" spans="1:17" ht="15.75" thickBot="1" x14ac:dyDescent="0.3">
      <c r="A92" s="77">
        <v>120</v>
      </c>
      <c r="B92" s="74">
        <f>SUM(Rådata!J34)</f>
        <v>173171.710968017</v>
      </c>
      <c r="C92" s="74">
        <f>SUM(Rådata!J46)</f>
        <v>173210.544586181</v>
      </c>
      <c r="D92" s="79">
        <f t="shared" si="3"/>
        <v>173191.127777099</v>
      </c>
      <c r="E92" s="74">
        <f>SUM(Rådata!K34)</f>
        <v>924.66668701171795</v>
      </c>
      <c r="F92" s="74">
        <f>SUM(Rådata!K46)</f>
        <v>1563.33337402343</v>
      </c>
      <c r="G92" s="79">
        <f t="shared" si="4"/>
        <v>1244.000030517574</v>
      </c>
      <c r="H92" s="74">
        <f>SUM(Rådata!L34)</f>
        <v>23.456861495971602</v>
      </c>
      <c r="I92" s="74">
        <f>SUM(Rådata!L46)</f>
        <v>23.827173233032202</v>
      </c>
      <c r="J92" s="79">
        <f t="shared" si="5"/>
        <v>23.642017364501903</v>
      </c>
      <c r="L92" s="115"/>
      <c r="M92" s="116" t="s">
        <v>0</v>
      </c>
      <c r="N92" s="117" t="s">
        <v>1</v>
      </c>
      <c r="O92" s="116" t="s">
        <v>2</v>
      </c>
      <c r="P92" s="118" t="s">
        <v>3</v>
      </c>
      <c r="Q92" s="84"/>
    </row>
    <row r="93" spans="1:17" ht="15.75" thickBot="1" x14ac:dyDescent="0.3">
      <c r="A93" s="77">
        <v>150</v>
      </c>
      <c r="B93" s="74">
        <f>SUM(Rådata!J35)</f>
        <v>173171.710968017</v>
      </c>
      <c r="C93" s="74">
        <f>SUM(Rådata!J47)</f>
        <v>173191.127777099</v>
      </c>
      <c r="D93" s="79">
        <f t="shared" si="3"/>
        <v>173181.41937255801</v>
      </c>
      <c r="E93" s="74">
        <f>SUM(Rådata!K35)</f>
        <v>959</v>
      </c>
      <c r="F93" s="74">
        <f>SUM(Rådata!K47)</f>
        <v>1587.33337402343</v>
      </c>
      <c r="G93" s="79">
        <f t="shared" si="4"/>
        <v>1273.1666870117151</v>
      </c>
      <c r="H93" s="74">
        <f>SUM(Rådata!L35)</f>
        <v>23.4874267578125</v>
      </c>
      <c r="I93" s="74">
        <f>SUM(Rådata!L47)</f>
        <v>23.836837768554599</v>
      </c>
      <c r="J93" s="79">
        <f t="shared" si="5"/>
        <v>23.662132263183551</v>
      </c>
      <c r="L93" s="119"/>
      <c r="M93" s="97" t="s">
        <v>5</v>
      </c>
      <c r="N93" s="98" t="s">
        <v>6</v>
      </c>
      <c r="O93" s="97" t="s">
        <v>7</v>
      </c>
      <c r="P93" s="120" t="s">
        <v>26</v>
      </c>
      <c r="Q93" s="84"/>
    </row>
    <row r="94" spans="1:17" ht="15.75" thickBot="1" x14ac:dyDescent="0.3">
      <c r="A94" s="77">
        <v>180</v>
      </c>
      <c r="B94" s="74">
        <f>SUM(Rådata!J36)</f>
        <v>173171.710968017</v>
      </c>
      <c r="C94" s="74">
        <f>SUM(Rådata!J48)</f>
        <v>173171.710968017</v>
      </c>
      <c r="D94" s="79">
        <f t="shared" si="3"/>
        <v>173171.710968017</v>
      </c>
      <c r="E94" s="74">
        <f>SUM(Rådata!K36)</f>
        <v>991.33331298828102</v>
      </c>
      <c r="F94" s="74">
        <f>SUM(Rådata!K48)</f>
        <v>1613.33337402343</v>
      </c>
      <c r="G94" s="79">
        <f t="shared" si="4"/>
        <v>1302.3333435058555</v>
      </c>
      <c r="H94" s="74">
        <f>SUM(Rådata!L36)</f>
        <v>23.513175964355401</v>
      </c>
      <c r="I94" s="74">
        <f>SUM(Rådata!L48)</f>
        <v>23.844890594482401</v>
      </c>
      <c r="J94" s="79">
        <f t="shared" si="5"/>
        <v>23.679033279418903</v>
      </c>
      <c r="L94" s="100" t="s">
        <v>8</v>
      </c>
      <c r="M94" s="101">
        <f>P90</f>
        <v>4.0925835037231444</v>
      </c>
      <c r="N94" s="213">
        <f>Rådata!K27</f>
        <v>2.2999999999999998</v>
      </c>
      <c r="O94" s="102">
        <f>SUM(240/3600)</f>
        <v>6.6666666666666666E-2</v>
      </c>
      <c r="P94" s="103">
        <f>SUM(M94/N94/O94)</f>
        <v>26.690761980803117</v>
      </c>
      <c r="Q94" s="84"/>
    </row>
    <row r="95" spans="1:17" ht="15.75" thickBot="1" x14ac:dyDescent="0.3">
      <c r="A95" s="77">
        <v>210</v>
      </c>
      <c r="B95" s="74">
        <f>SUM(Rådata!J37)</f>
        <v>173191.127777099</v>
      </c>
      <c r="C95" s="74">
        <f>SUM(Rådata!J49)</f>
        <v>173132.87734985299</v>
      </c>
      <c r="D95" s="79">
        <f t="shared" si="3"/>
        <v>173162.00256347598</v>
      </c>
      <c r="E95" s="74">
        <f>SUM(Rådata!K37)</f>
        <v>1032.33337402343</v>
      </c>
      <c r="F95" s="74">
        <f>SUM(Rådata!K49)</f>
        <v>1637</v>
      </c>
      <c r="G95" s="79">
        <f t="shared" si="4"/>
        <v>1334.6666870117151</v>
      </c>
      <c r="H95" s="74">
        <f>SUM(Rådata!L37)</f>
        <v>23.529253005981399</v>
      </c>
      <c r="I95" s="74">
        <f>SUM(Rådata!L49)</f>
        <v>23.852943420410099</v>
      </c>
      <c r="J95" s="79">
        <f t="shared" si="5"/>
        <v>23.691098213195751</v>
      </c>
      <c r="N95" s="2"/>
      <c r="Q95" s="84"/>
    </row>
    <row r="96" spans="1:17" ht="15.75" thickBot="1" x14ac:dyDescent="0.3">
      <c r="A96" s="80">
        <v>240</v>
      </c>
      <c r="B96" s="74">
        <f>SUM(Rådata!J38)</f>
        <v>173210.544586181</v>
      </c>
      <c r="C96" s="74">
        <f>SUM(Rådata!J50)</f>
        <v>173132.87734985299</v>
      </c>
      <c r="D96" s="81">
        <f t="shared" si="3"/>
        <v>173171.710968017</v>
      </c>
      <c r="E96" s="74">
        <f>SUM(Rådata!K38)</f>
        <v>1071</v>
      </c>
      <c r="F96" s="74">
        <f>SUM(Rådata!K50)</f>
        <v>1658.66662597656</v>
      </c>
      <c r="G96" s="81">
        <f t="shared" si="4"/>
        <v>1364.8333129882799</v>
      </c>
      <c r="H96" s="74">
        <f>SUM(Rådata!L38)</f>
        <v>23.5437507629394</v>
      </c>
      <c r="I96" s="74">
        <f>SUM(Rådata!L50)</f>
        <v>23.867467880248999</v>
      </c>
      <c r="J96" s="81">
        <f t="shared" si="5"/>
        <v>23.705609321594199</v>
      </c>
      <c r="N96" s="2"/>
      <c r="Q96" s="84"/>
    </row>
    <row r="97" spans="14:17" x14ac:dyDescent="0.25">
      <c r="N97" s="2"/>
      <c r="Q97" s="84"/>
    </row>
    <row r="98" spans="14:17" x14ac:dyDescent="0.25">
      <c r="N98" s="2"/>
      <c r="Q98" s="84"/>
    </row>
    <row r="99" spans="14:17" x14ac:dyDescent="0.25">
      <c r="N99" s="2"/>
      <c r="Q99" s="84"/>
    </row>
    <row r="100" spans="14:17" x14ac:dyDescent="0.25">
      <c r="N100" s="2"/>
      <c r="Q100" s="84"/>
    </row>
    <row r="101" spans="14:17" x14ac:dyDescent="0.25">
      <c r="N101" s="2"/>
      <c r="Q101" s="84"/>
    </row>
    <row r="102" spans="14:17" x14ac:dyDescent="0.25">
      <c r="N102" s="2"/>
      <c r="Q102" s="84"/>
    </row>
    <row r="103" spans="14:17" x14ac:dyDescent="0.25">
      <c r="N103" s="2"/>
      <c r="Q103" s="84"/>
    </row>
    <row r="104" spans="14:17" x14ac:dyDescent="0.25">
      <c r="N104" s="2"/>
      <c r="Q104" s="84"/>
    </row>
    <row r="105" spans="14:17" x14ac:dyDescent="0.25">
      <c r="N105" s="2"/>
      <c r="Q105" s="84"/>
    </row>
    <row r="106" spans="14:17" x14ac:dyDescent="0.25">
      <c r="N106" s="2"/>
      <c r="Q106" s="84"/>
    </row>
    <row r="107" spans="14:17" x14ac:dyDescent="0.25">
      <c r="N107" s="2"/>
      <c r="Q107" s="84"/>
    </row>
    <row r="108" spans="14:17" x14ac:dyDescent="0.25">
      <c r="N108" s="2"/>
      <c r="Q108" s="84"/>
    </row>
    <row r="109" spans="14:17" x14ac:dyDescent="0.25">
      <c r="N109" s="2"/>
      <c r="Q109" s="84"/>
    </row>
    <row r="110" spans="14:17" x14ac:dyDescent="0.25">
      <c r="N110" s="2"/>
      <c r="Q110" s="84"/>
    </row>
    <row r="111" spans="14:17" x14ac:dyDescent="0.25">
      <c r="N111" s="2"/>
      <c r="Q111" s="84"/>
    </row>
    <row r="112" spans="14:17" x14ac:dyDescent="0.25">
      <c r="N112" s="2"/>
      <c r="Q112" s="84"/>
    </row>
    <row r="113" spans="14:17" x14ac:dyDescent="0.25">
      <c r="N113" s="2"/>
      <c r="Q113" s="84"/>
    </row>
    <row r="114" spans="14:17" x14ac:dyDescent="0.25">
      <c r="Q114" s="84"/>
    </row>
    <row r="115" spans="14:17" x14ac:dyDescent="0.25">
      <c r="Q115" s="84"/>
    </row>
    <row r="116" spans="14:17" x14ac:dyDescent="0.25">
      <c r="Q116" s="84"/>
    </row>
    <row r="117" spans="14:17" x14ac:dyDescent="0.25">
      <c r="Q117" s="84"/>
    </row>
    <row r="118" spans="14:17" x14ac:dyDescent="0.25">
      <c r="Q118" s="84"/>
    </row>
    <row r="119" spans="14:17" x14ac:dyDescent="0.25">
      <c r="Q119" s="84"/>
    </row>
    <row r="120" spans="14:17" x14ac:dyDescent="0.25">
      <c r="Q120" s="84"/>
    </row>
    <row r="121" spans="14:17" x14ac:dyDescent="0.25">
      <c r="Q121" s="84"/>
    </row>
    <row r="122" spans="14:17" x14ac:dyDescent="0.25">
      <c r="Q122" s="84"/>
    </row>
    <row r="123" spans="14:17" x14ac:dyDescent="0.25">
      <c r="Q123" s="84"/>
    </row>
    <row r="124" spans="14:17" x14ac:dyDescent="0.25">
      <c r="Q124" s="84"/>
    </row>
    <row r="125" spans="14:17" x14ac:dyDescent="0.25">
      <c r="Q125" s="84"/>
    </row>
    <row r="126" spans="14:17" x14ac:dyDescent="0.25">
      <c r="Q126" s="84"/>
    </row>
    <row r="127" spans="14:17" x14ac:dyDescent="0.25">
      <c r="Q127" s="84"/>
    </row>
    <row r="128" spans="14:17" x14ac:dyDescent="0.25">
      <c r="Q128" s="84"/>
    </row>
    <row r="129" spans="14:17" x14ac:dyDescent="0.25">
      <c r="Q129" s="84"/>
    </row>
    <row r="130" spans="14:17" x14ac:dyDescent="0.25">
      <c r="Q130" s="84"/>
    </row>
    <row r="131" spans="14:17" x14ac:dyDescent="0.25">
      <c r="Q131" s="84"/>
    </row>
    <row r="132" spans="14:17" x14ac:dyDescent="0.25">
      <c r="Q132" s="84"/>
    </row>
    <row r="133" spans="14:17" x14ac:dyDescent="0.25">
      <c r="Q133" s="84"/>
    </row>
    <row r="134" spans="14:17" x14ac:dyDescent="0.25">
      <c r="Q134" s="84"/>
    </row>
    <row r="135" spans="14:17" x14ac:dyDescent="0.25">
      <c r="Q135" s="84"/>
    </row>
    <row r="136" spans="14:17" x14ac:dyDescent="0.25">
      <c r="Q136" s="84"/>
    </row>
    <row r="137" spans="14:17" x14ac:dyDescent="0.25">
      <c r="Q137" s="84"/>
    </row>
    <row r="138" spans="14:17" x14ac:dyDescent="0.25">
      <c r="Q138" s="84"/>
    </row>
    <row r="139" spans="14:17" x14ac:dyDescent="0.25">
      <c r="N139" s="2"/>
      <c r="Q139" s="84"/>
    </row>
    <row r="140" spans="14:17" x14ac:dyDescent="0.25">
      <c r="N140" s="2"/>
      <c r="Q140" s="84"/>
    </row>
    <row r="141" spans="14:17" x14ac:dyDescent="0.25">
      <c r="N141" s="2"/>
      <c r="Q141" s="84"/>
    </row>
    <row r="142" spans="14:17" x14ac:dyDescent="0.25">
      <c r="N142" s="2"/>
      <c r="Q142" s="84"/>
    </row>
    <row r="143" spans="14:17" x14ac:dyDescent="0.25">
      <c r="N143" s="2"/>
      <c r="Q143" s="84"/>
    </row>
    <row r="144" spans="14:17" x14ac:dyDescent="0.25">
      <c r="N144" s="2"/>
      <c r="Q144" s="84"/>
    </row>
    <row r="145" spans="14:17" x14ac:dyDescent="0.25">
      <c r="N145" s="2"/>
      <c r="Q145" s="84"/>
    </row>
    <row r="146" spans="14:17" x14ac:dyDescent="0.25">
      <c r="N146" s="2"/>
      <c r="Q146" s="84"/>
    </row>
    <row r="147" spans="14:17" x14ac:dyDescent="0.25">
      <c r="N147" s="2"/>
      <c r="Q147" s="84"/>
    </row>
    <row r="148" spans="14:17" x14ac:dyDescent="0.25">
      <c r="N148" s="2"/>
      <c r="Q148" s="84"/>
    </row>
    <row r="149" spans="14:17" x14ac:dyDescent="0.25">
      <c r="N149" s="2"/>
      <c r="Q149" s="84"/>
    </row>
    <row r="150" spans="14:17" x14ac:dyDescent="0.25">
      <c r="N150" s="2"/>
      <c r="Q150" s="84"/>
    </row>
    <row r="151" spans="14:17" x14ac:dyDescent="0.25">
      <c r="N151" s="2"/>
      <c r="Q151" s="84"/>
    </row>
    <row r="152" spans="14:17" x14ac:dyDescent="0.25">
      <c r="N152" s="2"/>
      <c r="Q152" s="84"/>
    </row>
    <row r="153" spans="14:17" x14ac:dyDescent="0.25">
      <c r="N153" s="2"/>
      <c r="Q153" s="84"/>
    </row>
    <row r="154" spans="14:17" x14ac:dyDescent="0.25">
      <c r="N154" s="2"/>
      <c r="Q154" s="84"/>
    </row>
    <row r="155" spans="14:17" x14ac:dyDescent="0.25">
      <c r="N155" s="2"/>
      <c r="Q155" s="84"/>
    </row>
    <row r="156" spans="14:17" x14ac:dyDescent="0.25">
      <c r="N156" s="2"/>
      <c r="Q156" s="84"/>
    </row>
    <row r="157" spans="14:17" x14ac:dyDescent="0.25">
      <c r="N157" s="2"/>
      <c r="Q157" s="84"/>
    </row>
    <row r="158" spans="14:17" x14ac:dyDescent="0.25">
      <c r="N158" s="2"/>
      <c r="Q158" s="84"/>
    </row>
    <row r="159" spans="14:17" x14ac:dyDescent="0.25">
      <c r="N159" s="2"/>
      <c r="Q159" s="84"/>
    </row>
    <row r="160" spans="14:17" x14ac:dyDescent="0.25">
      <c r="N160" s="2"/>
      <c r="Q160" s="84"/>
    </row>
    <row r="161" spans="14:17" x14ac:dyDescent="0.25">
      <c r="N161" s="2"/>
      <c r="Q161" s="84"/>
    </row>
    <row r="162" spans="14:17" x14ac:dyDescent="0.25">
      <c r="N162" s="2"/>
      <c r="Q162" s="84"/>
    </row>
    <row r="163" spans="14:17" x14ac:dyDescent="0.25">
      <c r="N163" s="2"/>
      <c r="Q163" s="84"/>
    </row>
    <row r="164" spans="14:17" x14ac:dyDescent="0.25">
      <c r="N164" s="2"/>
      <c r="Q164" s="84"/>
    </row>
    <row r="165" spans="14:17" x14ac:dyDescent="0.25">
      <c r="N165" s="2"/>
      <c r="Q165" s="84"/>
    </row>
    <row r="166" spans="14:17" x14ac:dyDescent="0.25">
      <c r="N166" s="2"/>
      <c r="Q166" s="84"/>
    </row>
    <row r="167" spans="14:17" x14ac:dyDescent="0.25">
      <c r="N167" s="2"/>
      <c r="Q167" s="84"/>
    </row>
    <row r="168" spans="14:17" x14ac:dyDescent="0.25">
      <c r="N168" s="2"/>
      <c r="Q168" s="84"/>
    </row>
    <row r="169" spans="14:17" x14ac:dyDescent="0.25">
      <c r="N169" s="2"/>
      <c r="Q169" s="84"/>
    </row>
    <row r="170" spans="14:17" x14ac:dyDescent="0.25">
      <c r="N170" s="2"/>
      <c r="Q170" s="84"/>
    </row>
    <row r="171" spans="14:17" x14ac:dyDescent="0.25">
      <c r="N171" s="2"/>
      <c r="Q171" s="84"/>
    </row>
    <row r="172" spans="14:17" x14ac:dyDescent="0.25">
      <c r="N172" s="2"/>
      <c r="Q172" s="84"/>
    </row>
    <row r="173" spans="14:17" x14ac:dyDescent="0.25">
      <c r="N173" s="2"/>
      <c r="Q173" s="84"/>
    </row>
    <row r="174" spans="14:17" x14ac:dyDescent="0.25">
      <c r="N174" s="2"/>
      <c r="Q174" s="84"/>
    </row>
    <row r="175" spans="14:17" x14ac:dyDescent="0.25">
      <c r="N175" s="2"/>
      <c r="Q175" s="84"/>
    </row>
    <row r="176" spans="14:17" x14ac:dyDescent="0.25">
      <c r="N176" s="2"/>
      <c r="Q176" s="84"/>
    </row>
    <row r="177" spans="14:17" x14ac:dyDescent="0.25">
      <c r="N177" s="2"/>
      <c r="Q177" s="84"/>
    </row>
    <row r="178" spans="14:17" x14ac:dyDescent="0.25">
      <c r="N178" s="2"/>
      <c r="Q178" s="84"/>
    </row>
    <row r="179" spans="14:17" x14ac:dyDescent="0.25">
      <c r="N179" s="2"/>
      <c r="Q179" s="84"/>
    </row>
    <row r="180" spans="14:17" x14ac:dyDescent="0.25">
      <c r="N180" s="2"/>
      <c r="Q180" s="84"/>
    </row>
    <row r="181" spans="14:17" x14ac:dyDescent="0.25">
      <c r="N181" s="2"/>
      <c r="Q181" s="84"/>
    </row>
    <row r="182" spans="14:17" x14ac:dyDescent="0.25">
      <c r="N182" s="2"/>
      <c r="Q182" s="84"/>
    </row>
    <row r="183" spans="14:17" x14ac:dyDescent="0.25">
      <c r="N183" s="2"/>
      <c r="Q183" s="84"/>
    </row>
    <row r="184" spans="14:17" x14ac:dyDescent="0.25">
      <c r="N184" s="2"/>
      <c r="Q184" s="84"/>
    </row>
    <row r="185" spans="14:17" x14ac:dyDescent="0.25">
      <c r="N185" s="2"/>
      <c r="Q185" s="84"/>
    </row>
    <row r="186" spans="14:17" x14ac:dyDescent="0.25">
      <c r="N186" s="2"/>
      <c r="Q186" s="84"/>
    </row>
    <row r="187" spans="14:17" x14ac:dyDescent="0.25">
      <c r="N187" s="2"/>
      <c r="Q187" s="84"/>
    </row>
    <row r="188" spans="14:17" x14ac:dyDescent="0.25">
      <c r="N188" s="2"/>
      <c r="Q188" s="84"/>
    </row>
    <row r="189" spans="14:17" x14ac:dyDescent="0.25">
      <c r="N189" s="2"/>
      <c r="Q189" s="84"/>
    </row>
    <row r="190" spans="14:17" x14ac:dyDescent="0.25">
      <c r="N190" s="2"/>
      <c r="Q190" s="84"/>
    </row>
    <row r="191" spans="14:17" x14ac:dyDescent="0.25">
      <c r="N191" s="2"/>
      <c r="Q191" s="84"/>
    </row>
    <row r="192" spans="14:17" x14ac:dyDescent="0.25">
      <c r="N192" s="2"/>
      <c r="Q192" s="84"/>
    </row>
    <row r="193" spans="14:17" x14ac:dyDescent="0.25">
      <c r="N193" s="2"/>
      <c r="Q193" s="84"/>
    </row>
    <row r="194" spans="14:17" x14ac:dyDescent="0.25">
      <c r="N194" s="2"/>
      <c r="Q194" s="84"/>
    </row>
    <row r="195" spans="14:17" x14ac:dyDescent="0.25">
      <c r="N195" s="2"/>
      <c r="Q195" s="84"/>
    </row>
    <row r="196" spans="14:17" x14ac:dyDescent="0.25">
      <c r="N196" s="2"/>
      <c r="Q196" s="84"/>
    </row>
    <row r="197" spans="14:17" x14ac:dyDescent="0.25">
      <c r="N197" s="2"/>
      <c r="Q197" s="84"/>
    </row>
    <row r="198" spans="14:17" x14ac:dyDescent="0.25">
      <c r="N198" s="2"/>
      <c r="Q198" s="84"/>
    </row>
    <row r="199" spans="14:17" x14ac:dyDescent="0.25">
      <c r="N199" s="2"/>
      <c r="Q199" s="84"/>
    </row>
    <row r="200" spans="14:17" x14ac:dyDescent="0.25">
      <c r="N200" s="2"/>
      <c r="Q200" s="84"/>
    </row>
    <row r="201" spans="14:17" x14ac:dyDescent="0.25">
      <c r="N201" s="2"/>
      <c r="Q201" s="84"/>
    </row>
    <row r="202" spans="14:17" x14ac:dyDescent="0.25">
      <c r="N202" s="2"/>
      <c r="Q202" s="84"/>
    </row>
    <row r="203" spans="14:17" x14ac:dyDescent="0.25">
      <c r="N203" s="2"/>
      <c r="Q203" s="84"/>
    </row>
    <row r="204" spans="14:17" x14ac:dyDescent="0.25">
      <c r="N204" s="2"/>
      <c r="Q204" s="84"/>
    </row>
    <row r="205" spans="14:17" x14ac:dyDescent="0.25">
      <c r="N205" s="2"/>
      <c r="Q205" s="84"/>
    </row>
    <row r="206" spans="14:17" x14ac:dyDescent="0.25">
      <c r="N206" s="2"/>
      <c r="Q206" s="84"/>
    </row>
    <row r="207" spans="14:17" x14ac:dyDescent="0.25">
      <c r="N207" s="2"/>
      <c r="Q207" s="84"/>
    </row>
    <row r="208" spans="14:17" x14ac:dyDescent="0.25">
      <c r="N208" s="2"/>
      <c r="Q208" s="84"/>
    </row>
    <row r="209" spans="14:17" x14ac:dyDescent="0.25">
      <c r="N209" s="2"/>
      <c r="Q209" s="84"/>
    </row>
    <row r="210" spans="14:17" ht="14.25" x14ac:dyDescent="0.2">
      <c r="N210" s="2"/>
      <c r="Q210" s="2"/>
    </row>
    <row r="211" spans="14:17" ht="14.25" x14ac:dyDescent="0.2">
      <c r="N211" s="2"/>
      <c r="Q211" s="2"/>
    </row>
    <row r="212" spans="14:17" ht="14.25" x14ac:dyDescent="0.2">
      <c r="N212" s="2"/>
      <c r="Q212" s="2"/>
    </row>
    <row r="213" spans="14:17" ht="14.25" x14ac:dyDescent="0.2">
      <c r="N213" s="2"/>
      <c r="Q213" s="2"/>
    </row>
    <row r="214" spans="14:17" ht="14.25" x14ac:dyDescent="0.2">
      <c r="N214" s="2"/>
      <c r="Q214" s="2"/>
    </row>
    <row r="215" spans="14:17" ht="14.25" x14ac:dyDescent="0.2">
      <c r="N215" s="2"/>
      <c r="Q215" s="2"/>
    </row>
    <row r="216" spans="14:17" ht="14.25" x14ac:dyDescent="0.2">
      <c r="N216" s="2"/>
      <c r="Q216" s="2"/>
    </row>
    <row r="217" spans="14:17" ht="14.25" x14ac:dyDescent="0.2">
      <c r="N217" s="2"/>
      <c r="Q217" s="2"/>
    </row>
    <row r="218" spans="14:17" ht="14.25" x14ac:dyDescent="0.2">
      <c r="N218" s="2"/>
      <c r="Q218" s="2"/>
    </row>
    <row r="219" spans="14:17" ht="14.25" x14ac:dyDescent="0.2">
      <c r="N219" s="2"/>
      <c r="Q219" s="2"/>
    </row>
    <row r="220" spans="14:17" ht="14.25" x14ac:dyDescent="0.2">
      <c r="N220" s="2"/>
      <c r="Q220" s="2"/>
    </row>
    <row r="221" spans="14:17" ht="14.25" x14ac:dyDescent="0.2">
      <c r="N221" s="2"/>
      <c r="Q221" s="2"/>
    </row>
    <row r="222" spans="14:17" ht="14.25" x14ac:dyDescent="0.2">
      <c r="N222" s="2"/>
      <c r="Q222" s="2"/>
    </row>
    <row r="223" spans="14:17" ht="14.25" x14ac:dyDescent="0.2">
      <c r="N223" s="2"/>
      <c r="Q223" s="2"/>
    </row>
    <row r="224" spans="14:17" ht="14.25" x14ac:dyDescent="0.2">
      <c r="N224" s="2"/>
      <c r="Q224" s="2"/>
    </row>
    <row r="225" s="2" customFormat="1" ht="14.25" x14ac:dyDescent="0.2"/>
    <row r="226" s="2" customFormat="1" ht="14.25" x14ac:dyDescent="0.2"/>
    <row r="227" s="2" customFormat="1" ht="14.25" x14ac:dyDescent="0.2"/>
    <row r="228" s="2" customFormat="1" ht="14.25" x14ac:dyDescent="0.2"/>
    <row r="229" s="2" customFormat="1" ht="14.25" x14ac:dyDescent="0.2"/>
    <row r="230" s="2" customFormat="1" ht="14.25" x14ac:dyDescent="0.2"/>
    <row r="231" s="2" customFormat="1" ht="14.25" x14ac:dyDescent="0.2"/>
    <row r="232" s="2" customFormat="1" ht="14.25" x14ac:dyDescent="0.2"/>
    <row r="233" s="2" customFormat="1" ht="14.25" x14ac:dyDescent="0.2"/>
    <row r="234" s="2" customFormat="1" ht="14.25" x14ac:dyDescent="0.2"/>
    <row r="235" s="2" customFormat="1" ht="14.25" x14ac:dyDescent="0.2"/>
    <row r="236" s="2" customFormat="1" ht="14.25" x14ac:dyDescent="0.2"/>
    <row r="237" s="2" customFormat="1" ht="14.25" x14ac:dyDescent="0.2"/>
    <row r="238" s="2" customFormat="1" ht="14.25" x14ac:dyDescent="0.2"/>
    <row r="239" s="2" customFormat="1" ht="14.25" x14ac:dyDescent="0.2"/>
    <row r="240" s="2" customFormat="1" ht="14.25" x14ac:dyDescent="0.2"/>
    <row r="241" s="2" customFormat="1" ht="14.25" x14ac:dyDescent="0.2"/>
    <row r="242" s="2" customFormat="1" ht="14.25" x14ac:dyDescent="0.2"/>
    <row r="243" s="2" customFormat="1" ht="14.25" x14ac:dyDescent="0.2"/>
    <row r="244" s="2" customFormat="1" ht="14.25" x14ac:dyDescent="0.2"/>
    <row r="245" s="2" customFormat="1" ht="14.25" x14ac:dyDescent="0.2"/>
    <row r="246" s="2" customFormat="1" ht="14.25" x14ac:dyDescent="0.2"/>
    <row r="247" s="2" customFormat="1" ht="14.25" x14ac:dyDescent="0.2"/>
    <row r="248" s="2" customFormat="1" ht="14.25" x14ac:dyDescent="0.2"/>
    <row r="249" s="2" customFormat="1" ht="14.25" x14ac:dyDescent="0.2"/>
    <row r="250" s="2" customFormat="1" ht="14.25" x14ac:dyDescent="0.2"/>
    <row r="251" s="2" customFormat="1" ht="14.25" x14ac:dyDescent="0.2"/>
    <row r="252" s="2" customFormat="1" ht="14.25" x14ac:dyDescent="0.2"/>
    <row r="253" s="2" customFormat="1" ht="14.25" x14ac:dyDescent="0.2"/>
    <row r="254" s="2" customFormat="1" ht="14.25" x14ac:dyDescent="0.2"/>
    <row r="255" s="2" customFormat="1" ht="14.25" x14ac:dyDescent="0.2"/>
    <row r="256" s="2" customFormat="1" ht="14.25" x14ac:dyDescent="0.2"/>
    <row r="257" s="2" customFormat="1" ht="14.25" x14ac:dyDescent="0.2"/>
    <row r="258" s="2" customFormat="1" ht="14.25" x14ac:dyDescent="0.2"/>
    <row r="259" s="2" customFormat="1" ht="14.25" x14ac:dyDescent="0.2"/>
    <row r="260" s="2" customFormat="1" ht="14.25" x14ac:dyDescent="0.2"/>
    <row r="261" s="2" customFormat="1" ht="14.25" x14ac:dyDescent="0.2"/>
    <row r="262" s="2" customFormat="1" ht="14.25" x14ac:dyDescent="0.2"/>
    <row r="263" s="2" customFormat="1" ht="14.25" x14ac:dyDescent="0.2"/>
    <row r="264" s="2" customFormat="1" ht="14.25" x14ac:dyDescent="0.2"/>
    <row r="265" s="2" customFormat="1" ht="14.25" x14ac:dyDescent="0.2"/>
    <row r="266" s="2" customFormat="1" ht="14.25" x14ac:dyDescent="0.2"/>
    <row r="267" s="2" customFormat="1" ht="14.25" x14ac:dyDescent="0.2"/>
    <row r="268" s="2" customFormat="1" ht="14.25" x14ac:dyDescent="0.2"/>
    <row r="269" s="2" customFormat="1" ht="14.25" x14ac:dyDescent="0.2"/>
    <row r="270" s="2" customFormat="1" ht="14.25" x14ac:dyDescent="0.2"/>
    <row r="271" s="2" customFormat="1" ht="14.25" x14ac:dyDescent="0.2"/>
    <row r="272" s="2" customFormat="1" ht="14.25" x14ac:dyDescent="0.2"/>
    <row r="273" s="2" customFormat="1" ht="14.25" x14ac:dyDescent="0.2"/>
    <row r="274" s="2" customFormat="1" ht="14.25" x14ac:dyDescent="0.2"/>
    <row r="275" s="2" customFormat="1" ht="14.25" x14ac:dyDescent="0.2"/>
    <row r="276" s="2" customFormat="1" ht="14.25" x14ac:dyDescent="0.2"/>
    <row r="277" s="2" customFormat="1" ht="14.25" x14ac:dyDescent="0.2"/>
    <row r="278" s="2" customFormat="1" ht="14.25" x14ac:dyDescent="0.2"/>
    <row r="279" s="2" customFormat="1" ht="14.25" x14ac:dyDescent="0.2"/>
    <row r="280" s="2" customFormat="1" ht="14.25" x14ac:dyDescent="0.2"/>
    <row r="281" s="2" customFormat="1" ht="14.25" x14ac:dyDescent="0.2"/>
    <row r="282" s="2" customFormat="1" ht="14.25" x14ac:dyDescent="0.2"/>
    <row r="283" s="2" customFormat="1" ht="14.25" x14ac:dyDescent="0.2"/>
    <row r="284" s="2" customFormat="1" ht="14.25" x14ac:dyDescent="0.2"/>
    <row r="285" s="2" customFormat="1" ht="14.25" x14ac:dyDescent="0.2"/>
    <row r="286" s="2" customFormat="1" ht="14.25" x14ac:dyDescent="0.2"/>
    <row r="287" s="2" customFormat="1" ht="14.25" x14ac:dyDescent="0.2"/>
    <row r="288" s="2" customFormat="1" ht="14.25" x14ac:dyDescent="0.2"/>
    <row r="289" s="2" customFormat="1" ht="14.25" x14ac:dyDescent="0.2"/>
    <row r="290" s="2" customFormat="1" ht="14.25" x14ac:dyDescent="0.2"/>
    <row r="291" s="2" customFormat="1" ht="14.25" x14ac:dyDescent="0.2"/>
    <row r="292" s="2" customFormat="1" ht="14.25" x14ac:dyDescent="0.2"/>
    <row r="293" s="2" customFormat="1" ht="14.25" x14ac:dyDescent="0.2"/>
    <row r="294" s="2" customFormat="1" ht="14.25" x14ac:dyDescent="0.2"/>
    <row r="295" s="2" customFormat="1" ht="14.25" x14ac:dyDescent="0.2"/>
    <row r="296" s="2" customFormat="1" ht="14.25" x14ac:dyDescent="0.2"/>
    <row r="297" s="2" customFormat="1" ht="14.25" x14ac:dyDescent="0.2"/>
    <row r="298" s="2" customFormat="1" ht="14.25" x14ac:dyDescent="0.2"/>
    <row r="299" s="2" customFormat="1" ht="14.25" x14ac:dyDescent="0.2"/>
    <row r="300" s="2" customFormat="1" ht="14.25" x14ac:dyDescent="0.2"/>
    <row r="301" s="2" customFormat="1" ht="14.25" x14ac:dyDescent="0.2"/>
    <row r="302" s="2" customFormat="1" ht="14.25" x14ac:dyDescent="0.2"/>
    <row r="303" s="2" customFormat="1" ht="14.25" x14ac:dyDescent="0.2"/>
    <row r="304" s="2" customFormat="1" ht="14.25" x14ac:dyDescent="0.2"/>
    <row r="305" s="2" customFormat="1" ht="14.25" x14ac:dyDescent="0.2"/>
    <row r="306" s="2" customFormat="1" ht="14.25" x14ac:dyDescent="0.2"/>
    <row r="307" s="2" customFormat="1" ht="14.25" x14ac:dyDescent="0.2"/>
    <row r="308" s="2" customFormat="1" ht="14.25" x14ac:dyDescent="0.2"/>
    <row r="309" s="2" customFormat="1" ht="14.25" x14ac:dyDescent="0.2"/>
    <row r="310" s="2" customFormat="1" ht="14.25" x14ac:dyDescent="0.2"/>
    <row r="311" s="2" customFormat="1" ht="14.25" x14ac:dyDescent="0.2"/>
    <row r="312" s="2" customFormat="1" ht="14.25" x14ac:dyDescent="0.2"/>
    <row r="313" s="2" customFormat="1" ht="14.25" x14ac:dyDescent="0.2"/>
    <row r="314" s="2" customFormat="1" ht="14.25" x14ac:dyDescent="0.2"/>
    <row r="315" s="2" customFormat="1" ht="14.25" x14ac:dyDescent="0.2"/>
    <row r="316" s="2" customFormat="1" ht="14.25" x14ac:dyDescent="0.2"/>
    <row r="317" s="2" customFormat="1" ht="14.25" x14ac:dyDescent="0.2"/>
    <row r="318" s="2" customFormat="1" ht="14.25" x14ac:dyDescent="0.2"/>
    <row r="319" s="2" customFormat="1" ht="14.25" x14ac:dyDescent="0.2"/>
    <row r="320" s="2" customFormat="1" ht="14.25" x14ac:dyDescent="0.2"/>
    <row r="321" s="2" customFormat="1" ht="14.25" x14ac:dyDescent="0.2"/>
    <row r="322" s="2" customFormat="1" ht="14.25" x14ac:dyDescent="0.2"/>
    <row r="323" s="2" customFormat="1" ht="14.25" x14ac:dyDescent="0.2"/>
    <row r="324" s="2" customFormat="1" ht="14.25" x14ac:dyDescent="0.2"/>
    <row r="325" s="2" customFormat="1" ht="14.25" x14ac:dyDescent="0.2"/>
    <row r="326" s="2" customFormat="1" ht="14.25" x14ac:dyDescent="0.2"/>
    <row r="327" s="2" customFormat="1" ht="14.25" x14ac:dyDescent="0.2"/>
    <row r="328" s="2" customFormat="1" ht="14.25" x14ac:dyDescent="0.2"/>
    <row r="329" s="2" customFormat="1" ht="14.25" x14ac:dyDescent="0.2"/>
    <row r="330" s="2" customFormat="1" ht="14.25" x14ac:dyDescent="0.2"/>
    <row r="331" s="2" customFormat="1" ht="14.25" x14ac:dyDescent="0.2"/>
    <row r="332" s="2" customFormat="1" ht="14.25" x14ac:dyDescent="0.2"/>
    <row r="333" s="2" customFormat="1" ht="14.25" x14ac:dyDescent="0.2"/>
    <row r="334" s="2" customFormat="1" ht="14.25" x14ac:dyDescent="0.2"/>
    <row r="335" s="2" customFormat="1" ht="14.25" x14ac:dyDescent="0.2"/>
    <row r="336" s="2" customFormat="1" ht="14.25" x14ac:dyDescent="0.2"/>
    <row r="337" s="2" customFormat="1" ht="14.25" x14ac:dyDescent="0.2"/>
    <row r="338" s="2" customFormat="1" ht="14.25" x14ac:dyDescent="0.2"/>
    <row r="339" s="2" customFormat="1" ht="14.25" x14ac:dyDescent="0.2"/>
    <row r="340" s="2" customFormat="1" ht="14.25" x14ac:dyDescent="0.2"/>
    <row r="341" s="2" customFormat="1" ht="14.25" x14ac:dyDescent="0.2"/>
    <row r="342" s="2" customFormat="1" ht="14.25" x14ac:dyDescent="0.2"/>
    <row r="343" s="2" customFormat="1" ht="14.25" x14ac:dyDescent="0.2"/>
    <row r="344" s="2" customFormat="1" ht="14.25" x14ac:dyDescent="0.2"/>
    <row r="345" s="2" customFormat="1" ht="14.25" x14ac:dyDescent="0.2"/>
    <row r="346" s="2" customFormat="1" ht="14.25" x14ac:dyDescent="0.2"/>
    <row r="347" s="2" customFormat="1" ht="14.25" x14ac:dyDescent="0.2"/>
    <row r="348" s="2" customFormat="1" ht="14.25" x14ac:dyDescent="0.2"/>
    <row r="349" s="2" customFormat="1" ht="14.25" x14ac:dyDescent="0.2"/>
    <row r="350" s="2" customFormat="1" ht="14.25" x14ac:dyDescent="0.2"/>
    <row r="351" s="2" customFormat="1" ht="14.25" x14ac:dyDescent="0.2"/>
    <row r="352" s="2" customFormat="1" ht="14.25" x14ac:dyDescent="0.2"/>
    <row r="353" s="2" customFormat="1" ht="14.25" x14ac:dyDescent="0.2"/>
    <row r="354" s="2" customFormat="1" ht="14.25" x14ac:dyDescent="0.2"/>
    <row r="355" s="2" customFormat="1" ht="14.25" x14ac:dyDescent="0.2"/>
    <row r="356" s="2" customFormat="1" ht="14.25" x14ac:dyDescent="0.2"/>
    <row r="357" s="2" customFormat="1" ht="14.25" x14ac:dyDescent="0.2"/>
    <row r="358" s="2" customFormat="1" ht="14.25" x14ac:dyDescent="0.2"/>
    <row r="359" s="2" customFormat="1" ht="14.25" x14ac:dyDescent="0.2"/>
    <row r="360" s="2" customFormat="1" ht="14.25" x14ac:dyDescent="0.2"/>
    <row r="361" s="2" customFormat="1" ht="14.25" x14ac:dyDescent="0.2"/>
    <row r="362" s="2" customFormat="1" ht="14.25" x14ac:dyDescent="0.2"/>
    <row r="363" s="2" customFormat="1" ht="14.25" x14ac:dyDescent="0.2"/>
    <row r="364" s="2" customFormat="1" ht="14.25" x14ac:dyDescent="0.2"/>
    <row r="365" s="2" customFormat="1" ht="14.25" x14ac:dyDescent="0.2"/>
    <row r="366" s="2" customFormat="1" ht="14.25" x14ac:dyDescent="0.2"/>
    <row r="367" s="2" customFormat="1" ht="14.25" x14ac:dyDescent="0.2"/>
    <row r="368" s="2" customFormat="1" ht="14.25" x14ac:dyDescent="0.2"/>
    <row r="369" s="2" customFormat="1" ht="14.25" x14ac:dyDescent="0.2"/>
    <row r="370" s="2" customFormat="1" ht="14.25" x14ac:dyDescent="0.2"/>
    <row r="371" s="2" customFormat="1" ht="14.25" x14ac:dyDescent="0.2"/>
    <row r="372" s="2" customFormat="1" ht="14.25" x14ac:dyDescent="0.2"/>
    <row r="373" s="2" customFormat="1" ht="14.25" x14ac:dyDescent="0.2"/>
    <row r="374" s="2" customFormat="1" ht="14.25" x14ac:dyDescent="0.2"/>
    <row r="375" s="2" customFormat="1" ht="14.25" x14ac:dyDescent="0.2"/>
    <row r="376" s="2" customFormat="1" ht="14.25" x14ac:dyDescent="0.2"/>
    <row r="377" s="2" customFormat="1" ht="14.25" x14ac:dyDescent="0.2"/>
    <row r="378" s="2" customFormat="1" ht="14.25" x14ac:dyDescent="0.2"/>
    <row r="379" s="2" customFormat="1" ht="14.25" x14ac:dyDescent="0.2"/>
    <row r="380" s="2" customFormat="1" ht="14.25" x14ac:dyDescent="0.2"/>
    <row r="381" s="2" customFormat="1" ht="14.25" x14ac:dyDescent="0.2"/>
    <row r="382" s="2" customFormat="1" ht="14.25" x14ac:dyDescent="0.2"/>
    <row r="383" s="2" customFormat="1" ht="14.25" x14ac:dyDescent="0.2"/>
    <row r="384" s="2" customFormat="1" ht="14.25" x14ac:dyDescent="0.2"/>
    <row r="385" s="2" customFormat="1" ht="14.25" x14ac:dyDescent="0.2"/>
    <row r="386" s="2" customFormat="1" ht="14.25" x14ac:dyDescent="0.2"/>
    <row r="387" s="2" customFormat="1" ht="14.25" x14ac:dyDescent="0.2"/>
    <row r="388" s="2" customFormat="1" ht="14.25" x14ac:dyDescent="0.2"/>
    <row r="389" s="2" customFormat="1" ht="14.25" x14ac:dyDescent="0.2"/>
    <row r="390" s="2" customFormat="1" ht="14.25" x14ac:dyDescent="0.2"/>
    <row r="391" s="2" customFormat="1" ht="14.25" x14ac:dyDescent="0.2"/>
    <row r="392" s="2" customFormat="1" ht="14.25" x14ac:dyDescent="0.2"/>
    <row r="393" s="2" customFormat="1" ht="14.25" x14ac:dyDescent="0.2"/>
    <row r="394" s="2" customFormat="1" ht="14.25" x14ac:dyDescent="0.2"/>
    <row r="395" s="2" customFormat="1" ht="14.25" x14ac:dyDescent="0.2"/>
    <row r="396" s="2" customFormat="1" ht="14.25" x14ac:dyDescent="0.2"/>
    <row r="397" s="2" customFormat="1" ht="14.25" x14ac:dyDescent="0.2"/>
    <row r="398" s="2" customFormat="1" ht="14.25" x14ac:dyDescent="0.2"/>
    <row r="399" s="2" customFormat="1" ht="14.25" x14ac:dyDescent="0.2"/>
    <row r="400" s="2" customFormat="1" ht="14.25" x14ac:dyDescent="0.2"/>
    <row r="401" s="2" customFormat="1" ht="14.25" x14ac:dyDescent="0.2"/>
    <row r="402" s="2" customFormat="1" ht="14.25" x14ac:dyDescent="0.2"/>
    <row r="403" s="2" customFormat="1" ht="14.25" x14ac:dyDescent="0.2"/>
    <row r="404" s="2" customFormat="1" ht="14.25" x14ac:dyDescent="0.2"/>
    <row r="405" s="2" customFormat="1" ht="14.25" x14ac:dyDescent="0.2"/>
    <row r="406" s="2" customFormat="1" ht="14.25" x14ac:dyDescent="0.2"/>
    <row r="407" s="2" customFormat="1" ht="14.25" x14ac:dyDescent="0.2"/>
    <row r="408" s="2" customFormat="1" ht="14.25" x14ac:dyDescent="0.2"/>
    <row r="409" s="2" customFormat="1" ht="14.25" x14ac:dyDescent="0.2"/>
    <row r="410" s="2" customFormat="1" ht="14.25" x14ac:dyDescent="0.2"/>
    <row r="411" s="2" customFormat="1" ht="14.25" x14ac:dyDescent="0.2"/>
    <row r="412" s="2" customFormat="1" ht="14.25" x14ac:dyDescent="0.2"/>
    <row r="413" s="2" customFormat="1" ht="14.25" x14ac:dyDescent="0.2"/>
    <row r="414" s="2" customFormat="1" ht="14.25" x14ac:dyDescent="0.2"/>
    <row r="415" s="2" customFormat="1" ht="14.25" x14ac:dyDescent="0.2"/>
    <row r="416" s="2" customFormat="1" ht="14.25" x14ac:dyDescent="0.2"/>
    <row r="417" s="2" customFormat="1" ht="14.25" x14ac:dyDescent="0.2"/>
    <row r="418" s="2" customFormat="1" ht="14.25" x14ac:dyDescent="0.2"/>
    <row r="419" s="2" customFormat="1" ht="14.25" x14ac:dyDescent="0.2"/>
    <row r="420" s="2" customFormat="1" ht="14.25" x14ac:dyDescent="0.2"/>
    <row r="421" s="2" customFormat="1" ht="14.25" x14ac:dyDescent="0.2"/>
    <row r="422" s="2" customFormat="1" ht="14.25" x14ac:dyDescent="0.2"/>
    <row r="423" s="2" customFormat="1" ht="14.25" x14ac:dyDescent="0.2"/>
    <row r="424" s="2" customFormat="1" ht="14.25" x14ac:dyDescent="0.2"/>
    <row r="425" s="2" customFormat="1" ht="14.25" x14ac:dyDescent="0.2"/>
    <row r="426" s="2" customFormat="1" ht="14.25" x14ac:dyDescent="0.2"/>
    <row r="427" s="2" customFormat="1" ht="14.25" x14ac:dyDescent="0.2"/>
    <row r="428" s="2" customFormat="1" ht="14.25" x14ac:dyDescent="0.2"/>
    <row r="429" s="2" customFormat="1" ht="14.25" x14ac:dyDescent="0.2"/>
    <row r="430" s="2" customFormat="1" ht="14.25" x14ac:dyDescent="0.2"/>
    <row r="431" s="2" customFormat="1" ht="14.25" x14ac:dyDescent="0.2"/>
    <row r="432" s="2" customFormat="1" ht="14.25" x14ac:dyDescent="0.2"/>
    <row r="433" s="2" customFormat="1" ht="14.25" x14ac:dyDescent="0.2"/>
    <row r="434" s="2" customFormat="1" ht="14.25" x14ac:dyDescent="0.2"/>
    <row r="435" s="2" customFormat="1" ht="14.25" x14ac:dyDescent="0.2"/>
    <row r="436" s="2" customFormat="1" ht="14.25" x14ac:dyDescent="0.2"/>
    <row r="437" s="2" customFormat="1" ht="14.25" x14ac:dyDescent="0.2"/>
    <row r="438" s="2" customFormat="1" ht="14.25" x14ac:dyDescent="0.2"/>
    <row r="439" s="2" customFormat="1" ht="14.25" x14ac:dyDescent="0.2"/>
    <row r="440" s="2" customFormat="1" ht="14.25" x14ac:dyDescent="0.2"/>
    <row r="441" s="2" customFormat="1" ht="14.25" x14ac:dyDescent="0.2"/>
    <row r="442" s="2" customFormat="1" ht="14.25" x14ac:dyDescent="0.2"/>
    <row r="443" s="2" customFormat="1" ht="14.25" x14ac:dyDescent="0.2"/>
    <row r="444" s="2" customFormat="1" ht="14.25" x14ac:dyDescent="0.2"/>
    <row r="445" s="2" customFormat="1" ht="14.25" x14ac:dyDescent="0.2"/>
    <row r="446" s="2" customFormat="1" ht="14.25" x14ac:dyDescent="0.2"/>
    <row r="447" s="2" customFormat="1" ht="14.25" x14ac:dyDescent="0.2"/>
    <row r="448" s="2" customFormat="1" ht="14.25" x14ac:dyDescent="0.2"/>
    <row r="449" s="2" customFormat="1" ht="14.25" x14ac:dyDescent="0.2"/>
    <row r="450" s="2" customFormat="1" ht="14.25" x14ac:dyDescent="0.2"/>
    <row r="451" s="2" customFormat="1" ht="14.25" x14ac:dyDescent="0.2"/>
    <row r="452" s="2" customFormat="1" ht="14.25" x14ac:dyDescent="0.2"/>
    <row r="453" s="2" customFormat="1" ht="14.25" x14ac:dyDescent="0.2"/>
    <row r="454" s="2" customFormat="1" ht="14.25" x14ac:dyDescent="0.2"/>
    <row r="455" s="2" customFormat="1" ht="14.25" x14ac:dyDescent="0.2"/>
    <row r="456" s="2" customFormat="1" ht="14.25" x14ac:dyDescent="0.2"/>
    <row r="457" s="2" customFormat="1" ht="14.25" x14ac:dyDescent="0.2"/>
    <row r="458" s="2" customFormat="1" ht="14.25" x14ac:dyDescent="0.2"/>
    <row r="459" s="2" customFormat="1" ht="14.25" x14ac:dyDescent="0.2"/>
    <row r="460" s="2" customFormat="1" ht="14.25" x14ac:dyDescent="0.2"/>
    <row r="461" s="2" customFormat="1" ht="14.25" x14ac:dyDescent="0.2"/>
    <row r="462" s="2" customFormat="1" ht="14.25" x14ac:dyDescent="0.2"/>
    <row r="463" s="2" customFormat="1" ht="14.25" x14ac:dyDescent="0.2"/>
    <row r="464" s="2" customFormat="1" ht="14.25" x14ac:dyDescent="0.2"/>
    <row r="465" s="2" customFormat="1" ht="14.25" x14ac:dyDescent="0.2"/>
    <row r="466" s="2" customFormat="1" ht="14.25" x14ac:dyDescent="0.2"/>
    <row r="467" s="2" customFormat="1" ht="14.25" x14ac:dyDescent="0.2"/>
    <row r="468" s="2" customFormat="1" ht="14.25" x14ac:dyDescent="0.2"/>
    <row r="469" s="2" customFormat="1" ht="14.25" x14ac:dyDescent="0.2"/>
    <row r="470" s="2" customFormat="1" ht="14.25" x14ac:dyDescent="0.2"/>
    <row r="471" s="2" customFormat="1" ht="14.25" x14ac:dyDescent="0.2"/>
    <row r="472" s="2" customFormat="1" ht="14.25" x14ac:dyDescent="0.2"/>
    <row r="473" s="2" customFormat="1" ht="14.25" x14ac:dyDescent="0.2"/>
    <row r="474" s="2" customFormat="1" ht="14.25" x14ac:dyDescent="0.2"/>
    <row r="475" s="2" customFormat="1" ht="14.25" x14ac:dyDescent="0.2"/>
    <row r="476" s="2" customFormat="1" ht="14.25" x14ac:dyDescent="0.2"/>
    <row r="477" s="2" customFormat="1" ht="14.25" x14ac:dyDescent="0.2"/>
    <row r="478" s="2" customFormat="1" ht="14.25" x14ac:dyDescent="0.2"/>
    <row r="479" s="2" customFormat="1" ht="14.25" x14ac:dyDescent="0.2"/>
    <row r="480" s="2" customFormat="1" ht="14.25" x14ac:dyDescent="0.2"/>
    <row r="481" s="2" customFormat="1" ht="14.25" x14ac:dyDescent="0.2"/>
    <row r="482" s="2" customFormat="1" ht="14.25" x14ac:dyDescent="0.2"/>
    <row r="483" s="2" customFormat="1" ht="14.25" x14ac:dyDescent="0.2"/>
    <row r="484" s="2" customFormat="1" ht="14.25" x14ac:dyDescent="0.2"/>
    <row r="485" s="2" customFormat="1" ht="14.25" x14ac:dyDescent="0.2"/>
    <row r="486" s="2" customFormat="1" ht="14.25" x14ac:dyDescent="0.2"/>
    <row r="487" s="2" customFormat="1" ht="14.25" x14ac:dyDescent="0.2"/>
    <row r="488" s="2" customFormat="1" ht="14.25" x14ac:dyDescent="0.2"/>
    <row r="489" s="2" customFormat="1" ht="14.25" x14ac:dyDescent="0.2"/>
    <row r="490" s="2" customFormat="1" ht="14.25" x14ac:dyDescent="0.2"/>
    <row r="491" s="2" customFormat="1" ht="14.25" x14ac:dyDescent="0.2"/>
    <row r="492" s="2" customFormat="1" ht="14.25" x14ac:dyDescent="0.2"/>
    <row r="493" s="2" customFormat="1" ht="14.25" x14ac:dyDescent="0.2"/>
    <row r="494" s="2" customFormat="1" ht="14.25" x14ac:dyDescent="0.2"/>
    <row r="495" s="2" customFormat="1" ht="14.25" x14ac:dyDescent="0.2"/>
    <row r="496" s="2" customFormat="1" ht="14.25" x14ac:dyDescent="0.2"/>
    <row r="497" s="2" customFormat="1" ht="14.25" x14ac:dyDescent="0.2"/>
    <row r="498" s="2" customFormat="1" ht="14.25" x14ac:dyDescent="0.2"/>
    <row r="499" s="2" customFormat="1" ht="14.25" x14ac:dyDescent="0.2"/>
    <row r="500" s="2" customFormat="1" ht="14.25" x14ac:dyDescent="0.2"/>
    <row r="501" s="2" customFormat="1" ht="14.25" x14ac:dyDescent="0.2"/>
    <row r="502" s="2" customFormat="1" ht="14.25" x14ac:dyDescent="0.2"/>
    <row r="503" s="2" customFormat="1" ht="14.25" x14ac:dyDescent="0.2"/>
    <row r="504" s="2" customFormat="1" ht="14.25" x14ac:dyDescent="0.2"/>
    <row r="505" s="2" customFormat="1" ht="14.25" x14ac:dyDescent="0.2"/>
    <row r="506" s="2" customFormat="1" ht="14.25" x14ac:dyDescent="0.2"/>
    <row r="507" s="2" customFormat="1" ht="14.25" x14ac:dyDescent="0.2"/>
    <row r="508" s="2" customFormat="1" ht="14.25" x14ac:dyDescent="0.2"/>
    <row r="509" s="2" customFormat="1" ht="14.25" x14ac:dyDescent="0.2"/>
    <row r="510" s="2" customFormat="1" ht="14.25" x14ac:dyDescent="0.2"/>
    <row r="511" s="2" customFormat="1" ht="14.25" x14ac:dyDescent="0.2"/>
    <row r="512" s="2" customFormat="1" ht="14.25" x14ac:dyDescent="0.2"/>
    <row r="513" s="2" customFormat="1" ht="14.25" x14ac:dyDescent="0.2"/>
    <row r="514" s="2" customFormat="1" ht="14.25" x14ac:dyDescent="0.2"/>
    <row r="515" s="2" customFormat="1" ht="14.25" x14ac:dyDescent="0.2"/>
    <row r="516" s="2" customFormat="1" ht="14.25" x14ac:dyDescent="0.2"/>
    <row r="517" s="2" customFormat="1" ht="14.25" x14ac:dyDescent="0.2"/>
    <row r="518" s="2" customFormat="1" ht="14.25" x14ac:dyDescent="0.2"/>
    <row r="519" s="2" customFormat="1" ht="14.25" x14ac:dyDescent="0.2"/>
    <row r="520" s="2" customFormat="1" ht="14.25" x14ac:dyDescent="0.2"/>
    <row r="521" s="2" customFormat="1" ht="14.25" x14ac:dyDescent="0.2"/>
    <row r="522" s="2" customFormat="1" ht="14.25" x14ac:dyDescent="0.2"/>
    <row r="523" s="2" customFormat="1" ht="14.25" x14ac:dyDescent="0.2"/>
    <row r="524" s="2" customFormat="1" ht="14.25" x14ac:dyDescent="0.2"/>
  </sheetData>
  <mergeCells count="12">
    <mergeCell ref="A85:J85"/>
    <mergeCell ref="L85:P85"/>
    <mergeCell ref="A86:A87"/>
    <mergeCell ref="B86:D86"/>
    <mergeCell ref="E86:G86"/>
    <mergeCell ref="H86:J86"/>
    <mergeCell ref="A72:J72"/>
    <mergeCell ref="L72:P72"/>
    <mergeCell ref="A73:A74"/>
    <mergeCell ref="B73:D73"/>
    <mergeCell ref="E73:G73"/>
    <mergeCell ref="H73:J7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>
    <tabColor theme="3"/>
  </sheetPr>
  <dimension ref="A1:H175"/>
  <sheetViews>
    <sheetView zoomScale="60" zoomScaleNormal="60" zoomScalePageLayoutView="90" workbookViewId="0">
      <selection activeCell="A20" sqref="A20"/>
    </sheetView>
  </sheetViews>
  <sheetFormatPr defaultColWidth="8.7109375" defaultRowHeight="12.75" x14ac:dyDescent="0.2"/>
  <cols>
    <col min="1" max="2" width="24.85546875" style="3" customWidth="1"/>
    <col min="3" max="3" width="26.42578125" style="3" customWidth="1"/>
    <col min="4" max="4" width="28" style="3" customWidth="1"/>
    <col min="5" max="5" width="29.7109375" style="3" bestFit="1" customWidth="1"/>
    <col min="6" max="6" width="27.5703125" style="3" customWidth="1"/>
    <col min="7" max="7" width="32.140625" style="4" customWidth="1"/>
    <col min="8" max="8" width="21.7109375" style="3" bestFit="1" customWidth="1"/>
    <col min="9" max="9" width="14.7109375" style="3" bestFit="1" customWidth="1"/>
    <col min="10" max="10" width="8.7109375" style="3"/>
    <col min="11" max="11" width="42.140625" style="3" bestFit="1" customWidth="1"/>
    <col min="12" max="12" width="20.140625" style="3" bestFit="1" customWidth="1"/>
    <col min="13" max="13" width="7" style="3" customWidth="1"/>
    <col min="14" max="14" width="2.42578125" style="3" customWidth="1"/>
    <col min="15" max="15" width="8.7109375" style="3"/>
    <col min="16" max="16" width="31.28515625" style="3" bestFit="1" customWidth="1"/>
    <col min="17" max="17" width="14.85546875" style="3" bestFit="1" customWidth="1"/>
    <col min="18" max="18" width="8.7109375" style="3"/>
    <col min="19" max="19" width="12.7109375" style="3" customWidth="1"/>
    <col min="20" max="20" width="8.7109375" style="3" customWidth="1"/>
    <col min="21" max="16384" width="8.7109375" style="3"/>
  </cols>
  <sheetData>
    <row r="1" spans="1:8" ht="28.5" thickBot="1" x14ac:dyDescent="0.45">
      <c r="A1" s="372" t="s">
        <v>25</v>
      </c>
      <c r="B1" s="373"/>
      <c r="G1" s="3"/>
    </row>
    <row r="2" spans="1:8" ht="13.5" thickBot="1" x14ac:dyDescent="0.25">
      <c r="G2" s="3"/>
    </row>
    <row r="3" spans="1:8" ht="15.75" thickBot="1" x14ac:dyDescent="0.3">
      <c r="A3" s="374" t="s">
        <v>44</v>
      </c>
      <c r="B3" s="375"/>
      <c r="G3" s="3"/>
    </row>
    <row r="4" spans="1:8" x14ac:dyDescent="0.2">
      <c r="A4" s="150" t="s">
        <v>15</v>
      </c>
      <c r="B4" s="151" t="s">
        <v>41</v>
      </c>
      <c r="G4" s="3"/>
    </row>
    <row r="5" spans="1:8" ht="14.25" x14ac:dyDescent="0.2">
      <c r="A5" s="152"/>
      <c r="B5" s="153" t="s">
        <v>45</v>
      </c>
      <c r="G5" s="3"/>
    </row>
    <row r="6" spans="1:8" s="167" customFormat="1" ht="25.5" customHeight="1" x14ac:dyDescent="0.2">
      <c r="A6" s="154" t="s">
        <v>33</v>
      </c>
      <c r="B6" s="155">
        <f>AVERAGE('3 Mus'!P81, '3 Mus'!P94)</f>
        <v>3644.0599668063428</v>
      </c>
      <c r="C6" s="3"/>
      <c r="D6" s="3"/>
      <c r="E6" s="3"/>
      <c r="F6" s="3"/>
      <c r="G6" s="3"/>
    </row>
    <row r="7" spans="1:8" x14ac:dyDescent="0.2">
      <c r="A7" s="154"/>
      <c r="B7" s="155"/>
      <c r="G7" s="3"/>
      <c r="H7" s="12"/>
    </row>
    <row r="8" spans="1:8" ht="15" x14ac:dyDescent="0.25">
      <c r="A8" s="212" t="s">
        <v>40</v>
      </c>
      <c r="B8" s="128">
        <f>AVERAGE(Kakerlak!$P$81,Kakerlak!$P$94)</f>
        <v>319.06043458655574</v>
      </c>
      <c r="G8" s="3"/>
      <c r="H8" s="12"/>
    </row>
    <row r="9" spans="1:8" ht="15" x14ac:dyDescent="0.25">
      <c r="A9" s="212"/>
      <c r="B9" s="128"/>
      <c r="G9" s="3"/>
      <c r="H9" s="13"/>
    </row>
    <row r="10" spans="1:8" x14ac:dyDescent="0.2">
      <c r="A10" s="156" t="s">
        <v>8</v>
      </c>
      <c r="B10" s="157">
        <f>AVERAGE(Slange!$P$81,Slange!$P$94)</f>
        <v>24.067126314536395</v>
      </c>
      <c r="G10" s="3"/>
      <c r="H10" s="13"/>
    </row>
    <row r="11" spans="1:8" ht="13.5" thickBot="1" x14ac:dyDescent="0.25">
      <c r="A11" s="156"/>
      <c r="B11" s="129"/>
      <c r="G11" s="3"/>
      <c r="H11" s="13"/>
    </row>
    <row r="12" spans="1:8" x14ac:dyDescent="0.2">
      <c r="G12" s="3"/>
    </row>
    <row r="13" spans="1:8" x14ac:dyDescent="0.2">
      <c r="G13" s="3"/>
    </row>
    <row r="14" spans="1:8" x14ac:dyDescent="0.2">
      <c r="G14" s="3"/>
    </row>
    <row r="15" spans="1:8" x14ac:dyDescent="0.2">
      <c r="G15" s="3"/>
    </row>
    <row r="16" spans="1:8" x14ac:dyDescent="0.2">
      <c r="G16" s="3"/>
    </row>
    <row r="17" spans="7:7" x14ac:dyDescent="0.2">
      <c r="G17" s="3"/>
    </row>
    <row r="18" spans="7:7" x14ac:dyDescent="0.2">
      <c r="G18" s="3"/>
    </row>
    <row r="19" spans="7:7" x14ac:dyDescent="0.2">
      <c r="G19" s="3"/>
    </row>
    <row r="20" spans="7:7" x14ac:dyDescent="0.2">
      <c r="G20" s="3"/>
    </row>
    <row r="21" spans="7:7" x14ac:dyDescent="0.2">
      <c r="G21" s="3"/>
    </row>
    <row r="22" spans="7:7" x14ac:dyDescent="0.2">
      <c r="G22" s="3"/>
    </row>
    <row r="23" spans="7:7" x14ac:dyDescent="0.2">
      <c r="G23" s="3"/>
    </row>
    <row r="24" spans="7:7" x14ac:dyDescent="0.2">
      <c r="G24" s="3"/>
    </row>
    <row r="25" spans="7:7" x14ac:dyDescent="0.2">
      <c r="G25" s="3"/>
    </row>
    <row r="26" spans="7:7" x14ac:dyDescent="0.2">
      <c r="G26" s="3"/>
    </row>
    <row r="27" spans="7:7" x14ac:dyDescent="0.2">
      <c r="G27" s="3"/>
    </row>
    <row r="28" spans="7:7" x14ac:dyDescent="0.2">
      <c r="G28" s="3"/>
    </row>
    <row r="29" spans="7:7" x14ac:dyDescent="0.2">
      <c r="G29" s="3"/>
    </row>
    <row r="30" spans="7:7" x14ac:dyDescent="0.2">
      <c r="G30" s="3"/>
    </row>
    <row r="31" spans="7:7" x14ac:dyDescent="0.2">
      <c r="G31" s="3"/>
    </row>
    <row r="32" spans="7:7" x14ac:dyDescent="0.2">
      <c r="G32" s="3"/>
    </row>
    <row r="33" spans="1:7" x14ac:dyDescent="0.2">
      <c r="G33" s="3"/>
    </row>
    <row r="34" spans="1:7" x14ac:dyDescent="0.2">
      <c r="G34" s="3"/>
    </row>
    <row r="35" spans="1:7" x14ac:dyDescent="0.2">
      <c r="G35" s="3"/>
    </row>
    <row r="36" spans="1:7" x14ac:dyDescent="0.2">
      <c r="G36" s="3"/>
    </row>
    <row r="37" spans="1:7" x14ac:dyDescent="0.2">
      <c r="G37" s="3"/>
    </row>
    <row r="38" spans="1:7" x14ac:dyDescent="0.2">
      <c r="G38" s="3"/>
    </row>
    <row r="39" spans="1:7" x14ac:dyDescent="0.2">
      <c r="C39" s="127"/>
      <c r="D39" s="127"/>
      <c r="E39" s="127"/>
      <c r="G39" s="3"/>
    </row>
    <row r="40" spans="1:7" x14ac:dyDescent="0.2">
      <c r="C40" s="127"/>
      <c r="D40" s="127"/>
      <c r="E40" s="127"/>
      <c r="G40" s="3"/>
    </row>
    <row r="41" spans="1:7" x14ac:dyDescent="0.2">
      <c r="C41" s="125"/>
      <c r="D41" s="125"/>
      <c r="E41" s="125"/>
      <c r="G41" s="3"/>
    </row>
    <row r="42" spans="1:7" x14ac:dyDescent="0.2">
      <c r="C42" s="125"/>
      <c r="D42" s="125"/>
      <c r="E42" s="125"/>
      <c r="G42" s="3"/>
    </row>
    <row r="43" spans="1:7" x14ac:dyDescent="0.2">
      <c r="C43" s="125"/>
      <c r="D43" s="125"/>
      <c r="E43" s="125"/>
      <c r="G43" s="3"/>
    </row>
    <row r="44" spans="1:7" x14ac:dyDescent="0.2">
      <c r="C44" s="125"/>
      <c r="D44" s="125"/>
      <c r="E44" s="125"/>
      <c r="G44" s="3"/>
    </row>
    <row r="45" spans="1:7" x14ac:dyDescent="0.2">
      <c r="A45" s="126"/>
      <c r="B45" s="126"/>
      <c r="C45" s="126"/>
      <c r="D45" s="126"/>
      <c r="E45" s="126"/>
      <c r="G45" s="3"/>
    </row>
    <row r="46" spans="1:7" x14ac:dyDescent="0.2">
      <c r="G46" s="3"/>
    </row>
    <row r="47" spans="1:7" x14ac:dyDescent="0.2">
      <c r="G47" s="3"/>
    </row>
    <row r="48" spans="1:7" x14ac:dyDescent="0.2">
      <c r="G48" s="3"/>
    </row>
    <row r="49" spans="7:7" x14ac:dyDescent="0.2">
      <c r="G49" s="3"/>
    </row>
    <row r="50" spans="7:7" x14ac:dyDescent="0.2">
      <c r="G50" s="3"/>
    </row>
    <row r="51" spans="7:7" x14ac:dyDescent="0.2">
      <c r="G51" s="3"/>
    </row>
    <row r="52" spans="7:7" x14ac:dyDescent="0.2">
      <c r="G52" s="3"/>
    </row>
    <row r="53" spans="7:7" x14ac:dyDescent="0.2">
      <c r="G53" s="3"/>
    </row>
    <row r="54" spans="7:7" x14ac:dyDescent="0.2">
      <c r="G54" s="3"/>
    </row>
    <row r="55" spans="7:7" x14ac:dyDescent="0.2">
      <c r="G55" s="3"/>
    </row>
    <row r="56" spans="7:7" x14ac:dyDescent="0.2">
      <c r="G56" s="3"/>
    </row>
    <row r="57" spans="7:7" x14ac:dyDescent="0.2">
      <c r="G57" s="3"/>
    </row>
    <row r="58" spans="7:7" x14ac:dyDescent="0.2">
      <c r="G58" s="3"/>
    </row>
    <row r="59" spans="7:7" x14ac:dyDescent="0.2">
      <c r="G59" s="3"/>
    </row>
    <row r="60" spans="7:7" x14ac:dyDescent="0.2">
      <c r="G60" s="3"/>
    </row>
    <row r="61" spans="7:7" x14ac:dyDescent="0.2">
      <c r="G61" s="3"/>
    </row>
    <row r="62" spans="7:7" x14ac:dyDescent="0.2">
      <c r="G62" s="3"/>
    </row>
    <row r="63" spans="7:7" x14ac:dyDescent="0.2">
      <c r="G63" s="3"/>
    </row>
    <row r="64" spans="7:7" x14ac:dyDescent="0.2">
      <c r="G64" s="3"/>
    </row>
    <row r="65" spans="7:7" x14ac:dyDescent="0.2">
      <c r="G65" s="3"/>
    </row>
    <row r="66" spans="7:7" x14ac:dyDescent="0.2">
      <c r="G66" s="3"/>
    </row>
    <row r="67" spans="7:7" x14ac:dyDescent="0.2">
      <c r="G67" s="3"/>
    </row>
    <row r="68" spans="7:7" x14ac:dyDescent="0.2">
      <c r="G68" s="3"/>
    </row>
    <row r="69" spans="7:7" x14ac:dyDescent="0.2">
      <c r="G69" s="3"/>
    </row>
    <row r="70" spans="7:7" x14ac:dyDescent="0.2">
      <c r="G70" s="3"/>
    </row>
    <row r="71" spans="7:7" x14ac:dyDescent="0.2">
      <c r="G71" s="3"/>
    </row>
    <row r="72" spans="7:7" x14ac:dyDescent="0.2">
      <c r="G72" s="3"/>
    </row>
    <row r="73" spans="7:7" x14ac:dyDescent="0.2">
      <c r="G73" s="3"/>
    </row>
    <row r="74" spans="7:7" x14ac:dyDescent="0.2">
      <c r="G74" s="3"/>
    </row>
    <row r="75" spans="7:7" x14ac:dyDescent="0.2">
      <c r="G75" s="3"/>
    </row>
    <row r="76" spans="7:7" x14ac:dyDescent="0.2">
      <c r="G76" s="3"/>
    </row>
    <row r="77" spans="7:7" x14ac:dyDescent="0.2">
      <c r="G77" s="3"/>
    </row>
    <row r="78" spans="7:7" x14ac:dyDescent="0.2">
      <c r="G78" s="3"/>
    </row>
    <row r="79" spans="7:7" x14ac:dyDescent="0.2">
      <c r="G79" s="3"/>
    </row>
    <row r="80" spans="7:7" x14ac:dyDescent="0.2">
      <c r="G80" s="3"/>
    </row>
    <row r="81" spans="7:7" x14ac:dyDescent="0.2">
      <c r="G81" s="3"/>
    </row>
    <row r="82" spans="7:7" x14ac:dyDescent="0.2">
      <c r="G82" s="3"/>
    </row>
    <row r="83" spans="7:7" x14ac:dyDescent="0.2">
      <c r="G83" s="3"/>
    </row>
    <row r="84" spans="7:7" x14ac:dyDescent="0.2">
      <c r="G84" s="3"/>
    </row>
    <row r="85" spans="7:7" x14ac:dyDescent="0.2">
      <c r="G85" s="3"/>
    </row>
    <row r="86" spans="7:7" x14ac:dyDescent="0.2">
      <c r="G86" s="3"/>
    </row>
    <row r="87" spans="7:7" x14ac:dyDescent="0.2">
      <c r="G87" s="3"/>
    </row>
    <row r="88" spans="7:7" x14ac:dyDescent="0.2">
      <c r="G88" s="3"/>
    </row>
    <row r="89" spans="7:7" x14ac:dyDescent="0.2">
      <c r="G89" s="3"/>
    </row>
    <row r="90" spans="7:7" x14ac:dyDescent="0.2">
      <c r="G90" s="3"/>
    </row>
    <row r="91" spans="7:7" x14ac:dyDescent="0.2">
      <c r="G91" s="3"/>
    </row>
    <row r="92" spans="7:7" x14ac:dyDescent="0.2">
      <c r="G92" s="3"/>
    </row>
    <row r="93" spans="7:7" x14ac:dyDescent="0.2">
      <c r="G93" s="3"/>
    </row>
    <row r="94" spans="7:7" x14ac:dyDescent="0.2">
      <c r="G94" s="3"/>
    </row>
    <row r="95" spans="7:7" x14ac:dyDescent="0.2">
      <c r="G95" s="3"/>
    </row>
    <row r="96" spans="7:7" x14ac:dyDescent="0.2">
      <c r="G96" s="3"/>
    </row>
    <row r="97" spans="7:7" x14ac:dyDescent="0.2">
      <c r="G97" s="3"/>
    </row>
    <row r="98" spans="7:7" x14ac:dyDescent="0.2">
      <c r="G98" s="3"/>
    </row>
    <row r="99" spans="7:7" x14ac:dyDescent="0.2">
      <c r="G99" s="3"/>
    </row>
    <row r="100" spans="7:7" x14ac:dyDescent="0.2">
      <c r="G100" s="3"/>
    </row>
    <row r="101" spans="7:7" x14ac:dyDescent="0.2">
      <c r="G101" s="3"/>
    </row>
    <row r="102" spans="7:7" x14ac:dyDescent="0.2">
      <c r="G102" s="3"/>
    </row>
    <row r="103" spans="7:7" x14ac:dyDescent="0.2">
      <c r="G103" s="3"/>
    </row>
    <row r="104" spans="7:7" x14ac:dyDescent="0.2">
      <c r="G104" s="3"/>
    </row>
    <row r="105" spans="7:7" x14ac:dyDescent="0.2">
      <c r="G105" s="3"/>
    </row>
    <row r="106" spans="7:7" x14ac:dyDescent="0.2">
      <c r="G106" s="3"/>
    </row>
    <row r="107" spans="7:7" x14ac:dyDescent="0.2">
      <c r="G107" s="3"/>
    </row>
    <row r="108" spans="7:7" x14ac:dyDescent="0.2">
      <c r="G108" s="3"/>
    </row>
    <row r="109" spans="7:7" x14ac:dyDescent="0.2">
      <c r="G109" s="3"/>
    </row>
    <row r="110" spans="7:7" x14ac:dyDescent="0.2">
      <c r="G110" s="3"/>
    </row>
    <row r="111" spans="7:7" x14ac:dyDescent="0.2">
      <c r="G111" s="3"/>
    </row>
    <row r="112" spans="7:7" x14ac:dyDescent="0.2">
      <c r="G112" s="3"/>
    </row>
    <row r="113" spans="7:7" x14ac:dyDescent="0.2">
      <c r="G113" s="3"/>
    </row>
    <row r="114" spans="7:7" x14ac:dyDescent="0.2">
      <c r="G114" s="3"/>
    </row>
    <row r="115" spans="7:7" x14ac:dyDescent="0.2">
      <c r="G115" s="3"/>
    </row>
    <row r="116" spans="7:7" x14ac:dyDescent="0.2">
      <c r="G116" s="3"/>
    </row>
    <row r="117" spans="7:7" x14ac:dyDescent="0.2">
      <c r="G117" s="3"/>
    </row>
    <row r="118" spans="7:7" x14ac:dyDescent="0.2">
      <c r="G118" s="3"/>
    </row>
    <row r="119" spans="7:7" x14ac:dyDescent="0.2">
      <c r="G119" s="3"/>
    </row>
    <row r="120" spans="7:7" x14ac:dyDescent="0.2">
      <c r="G120" s="3"/>
    </row>
    <row r="121" spans="7:7" x14ac:dyDescent="0.2">
      <c r="G121" s="3"/>
    </row>
    <row r="122" spans="7:7" x14ac:dyDescent="0.2">
      <c r="G122" s="3"/>
    </row>
    <row r="123" spans="7:7" x14ac:dyDescent="0.2">
      <c r="G123" s="3"/>
    </row>
    <row r="124" spans="7:7" x14ac:dyDescent="0.2">
      <c r="G124" s="3"/>
    </row>
    <row r="125" spans="7:7" x14ac:dyDescent="0.2">
      <c r="G125" s="3"/>
    </row>
    <row r="126" spans="7:7" x14ac:dyDescent="0.2">
      <c r="G126" s="3"/>
    </row>
    <row r="127" spans="7:7" x14ac:dyDescent="0.2">
      <c r="G127" s="3"/>
    </row>
    <row r="128" spans="7:7" x14ac:dyDescent="0.2">
      <c r="G128" s="3"/>
    </row>
    <row r="129" spans="7:7" x14ac:dyDescent="0.2">
      <c r="G129" s="3"/>
    </row>
    <row r="130" spans="7:7" x14ac:dyDescent="0.2">
      <c r="G130" s="3"/>
    </row>
    <row r="131" spans="7:7" x14ac:dyDescent="0.2">
      <c r="G131" s="3"/>
    </row>
    <row r="132" spans="7:7" x14ac:dyDescent="0.2">
      <c r="G132" s="3"/>
    </row>
    <row r="133" spans="7:7" x14ac:dyDescent="0.2">
      <c r="G133" s="3"/>
    </row>
    <row r="134" spans="7:7" x14ac:dyDescent="0.2">
      <c r="G134" s="3"/>
    </row>
    <row r="135" spans="7:7" x14ac:dyDescent="0.2">
      <c r="G135" s="3"/>
    </row>
    <row r="136" spans="7:7" x14ac:dyDescent="0.2">
      <c r="G136" s="3"/>
    </row>
    <row r="137" spans="7:7" x14ac:dyDescent="0.2">
      <c r="G137" s="3"/>
    </row>
    <row r="138" spans="7:7" x14ac:dyDescent="0.2">
      <c r="G138" s="3"/>
    </row>
    <row r="139" spans="7:7" x14ac:dyDescent="0.2">
      <c r="G139" s="3"/>
    </row>
    <row r="140" spans="7:7" x14ac:dyDescent="0.2">
      <c r="G140" s="3"/>
    </row>
    <row r="141" spans="7:7" x14ac:dyDescent="0.2">
      <c r="G141" s="3"/>
    </row>
    <row r="142" spans="7:7" x14ac:dyDescent="0.2">
      <c r="G142" s="3"/>
    </row>
    <row r="143" spans="7:7" x14ac:dyDescent="0.2">
      <c r="G143" s="3"/>
    </row>
    <row r="144" spans="7:7" x14ac:dyDescent="0.2">
      <c r="G144" s="3"/>
    </row>
    <row r="145" spans="7:7" x14ac:dyDescent="0.2">
      <c r="G145" s="3"/>
    </row>
    <row r="146" spans="7:7" x14ac:dyDescent="0.2">
      <c r="G146" s="3"/>
    </row>
    <row r="147" spans="7:7" x14ac:dyDescent="0.2">
      <c r="G147" s="3"/>
    </row>
    <row r="148" spans="7:7" x14ac:dyDescent="0.2">
      <c r="G148" s="3"/>
    </row>
    <row r="149" spans="7:7" x14ac:dyDescent="0.2">
      <c r="G149" s="3"/>
    </row>
    <row r="150" spans="7:7" x14ac:dyDescent="0.2">
      <c r="G150" s="3"/>
    </row>
    <row r="151" spans="7:7" x14ac:dyDescent="0.2">
      <c r="G151" s="3"/>
    </row>
    <row r="152" spans="7:7" x14ac:dyDescent="0.2">
      <c r="G152" s="3"/>
    </row>
    <row r="153" spans="7:7" x14ac:dyDescent="0.2">
      <c r="G153" s="3"/>
    </row>
    <row r="154" spans="7:7" x14ac:dyDescent="0.2">
      <c r="G154" s="3"/>
    </row>
    <row r="155" spans="7:7" x14ac:dyDescent="0.2">
      <c r="G155" s="3"/>
    </row>
    <row r="156" spans="7:7" x14ac:dyDescent="0.2">
      <c r="G156" s="3"/>
    </row>
    <row r="157" spans="7:7" x14ac:dyDescent="0.2">
      <c r="G157" s="3"/>
    </row>
    <row r="158" spans="7:7" x14ac:dyDescent="0.2">
      <c r="G158" s="3"/>
    </row>
    <row r="159" spans="7:7" x14ac:dyDescent="0.2">
      <c r="G159" s="3"/>
    </row>
    <row r="160" spans="7:7" x14ac:dyDescent="0.2">
      <c r="G160" s="3"/>
    </row>
    <row r="161" spans="7:7" x14ac:dyDescent="0.2">
      <c r="G161" s="3"/>
    </row>
    <row r="162" spans="7:7" x14ac:dyDescent="0.2">
      <c r="G162" s="3"/>
    </row>
    <row r="163" spans="7:7" x14ac:dyDescent="0.2">
      <c r="G163" s="3"/>
    </row>
    <row r="164" spans="7:7" x14ac:dyDescent="0.2">
      <c r="G164" s="3"/>
    </row>
    <row r="165" spans="7:7" x14ac:dyDescent="0.2">
      <c r="G165" s="3"/>
    </row>
    <row r="166" spans="7:7" x14ac:dyDescent="0.2">
      <c r="G166" s="3"/>
    </row>
    <row r="167" spans="7:7" x14ac:dyDescent="0.2">
      <c r="G167" s="3"/>
    </row>
    <row r="168" spans="7:7" x14ac:dyDescent="0.2">
      <c r="G168" s="3"/>
    </row>
    <row r="169" spans="7:7" x14ac:dyDescent="0.2">
      <c r="G169" s="3"/>
    </row>
    <row r="170" spans="7:7" x14ac:dyDescent="0.2">
      <c r="G170" s="3"/>
    </row>
    <row r="171" spans="7:7" x14ac:dyDescent="0.2">
      <c r="G171" s="3"/>
    </row>
    <row r="172" spans="7:7" x14ac:dyDescent="0.2">
      <c r="G172" s="3"/>
    </row>
    <row r="173" spans="7:7" x14ac:dyDescent="0.2">
      <c r="G173" s="3"/>
    </row>
    <row r="174" spans="7:7" x14ac:dyDescent="0.2">
      <c r="G174" s="3"/>
    </row>
    <row r="175" spans="7:7" x14ac:dyDescent="0.2">
      <c r="G175" s="3"/>
    </row>
  </sheetData>
  <sheetProtection selectLockedCells="1" selectUnlockedCells="1"/>
  <mergeCells count="2">
    <mergeCell ref="A1:B1"/>
    <mergeCell ref="A3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Rådata</vt:lpstr>
      <vt:lpstr>3 Mus</vt:lpstr>
      <vt:lpstr>Kakerlak</vt:lpstr>
      <vt:lpstr>Slange</vt:lpstr>
      <vt:lpstr>Sammenligning af dyr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Suhr</dc:creator>
  <cp:lastModifiedBy>Laura Julie Purlund</cp:lastModifiedBy>
  <dcterms:created xsi:type="dcterms:W3CDTF">2013-12-16T09:49:28Z</dcterms:created>
  <dcterms:modified xsi:type="dcterms:W3CDTF">2026-01-28T15:14:56Z</dcterms:modified>
</cp:coreProperties>
</file>