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Ex1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Ex2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Ex3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4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harts/chartEx5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6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charts/chartEx7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8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/>
  <mc:AlternateContent xmlns:mc="http://schemas.openxmlformats.org/markup-compatibility/2006">
    <mc:Choice Requires="x15">
      <x15ac:absPath xmlns:x15ac="http://schemas.microsoft.com/office/spreadsheetml/2010/11/ac" url="https://bgbirkegym-my.sharepoint.com/personal/lka_birke-gym_dk/Documents/Skrivebord/Biologi/Biologi B 2024-2025/Nervesystemet/Eksperimentelt/"/>
    </mc:Choice>
  </mc:AlternateContent>
  <xr:revisionPtr revIDLastSave="0" documentId="8_{E1994AA1-1188-D94B-A70A-B8ADFEB8952C}" xr6:coauthVersionLast="47" xr6:coauthVersionMax="47" xr10:uidLastSave="{00000000-0000-0000-0000-000000000000}"/>
  <bookViews>
    <workbookView xWindow="0" yWindow="740" windowWidth="29400" windowHeight="16820" activeTab="4" xr2:uid="{00000000-000D-0000-FFFF-FFFF00000000}"/>
  </bookViews>
  <sheets>
    <sheet name="Reaktionstid alle forsøg v1" sheetId="1" r:id="rId1"/>
    <sheet name="Reaktionstid alle forsøg v2" sheetId="2" r:id="rId2"/>
    <sheet name="Reaktionstid alle forsøg v3 køn" sheetId="4" r:id="rId3"/>
    <sheet name="Nerveledningshastighed" sheetId="3" r:id="rId4"/>
    <sheet name="Smertereceptorer" sheetId="5" r:id="rId5"/>
  </sheets>
  <definedNames>
    <definedName name="_xlchart.v1.0" hidden="1">'Reaktionstid alle forsøg v2'!$B$2</definedName>
    <definedName name="_xlchart.v1.1" hidden="1">'Reaktionstid alle forsøg v2'!$B$3:$B$152</definedName>
    <definedName name="_xlchart.v1.10" hidden="1">'Reaktionstid alle forsøg v2'!$D$2</definedName>
    <definedName name="_xlchart.v1.11" hidden="1">'Reaktionstid alle forsøg v2'!$D$3:$D$152</definedName>
    <definedName name="_xlchart.v1.12" hidden="1">'Reaktionstid alle forsøg v3 køn'!$B$5:$B$84</definedName>
    <definedName name="_xlchart.v1.13" hidden="1">'Reaktionstid alle forsøg v3 køn'!$C$5:$C$84</definedName>
    <definedName name="_xlchart.v1.14" hidden="1">'Reaktionstid alle forsøg v3 køn'!$D$5:$D$84</definedName>
    <definedName name="_xlchart.v1.15" hidden="1">'Reaktionstid alle forsøg v3 køn'!$E$5:$E$84</definedName>
    <definedName name="_xlchart.v1.16" hidden="1">'Reaktionstid alle forsøg v3 køn'!$F$5:$F$84</definedName>
    <definedName name="_xlchart.v1.17" hidden="1">'Reaktionstid alle forsøg v3 køn'!$G$5:$G$84</definedName>
    <definedName name="_xlchart.v1.18" hidden="1">'Reaktionstid alle forsøg v3 køn'!$H$5:$H$84</definedName>
    <definedName name="_xlchart.v1.19" hidden="1">'Reaktionstid alle forsøg v3 køn'!$I$5:$I$84</definedName>
    <definedName name="_xlchart.v1.2" hidden="1">'Reaktionstid alle forsøg v2'!$C$2</definedName>
    <definedName name="_xlchart.v1.20" hidden="1">'Reaktionstid alle forsøg v3 køn'!$B$5:$B$84</definedName>
    <definedName name="_xlchart.v1.21" hidden="1">'Reaktionstid alle forsøg v3 køn'!$C$5:$C$84</definedName>
    <definedName name="_xlchart.v1.22" hidden="1">'Reaktionstid alle forsøg v3 køn'!$D$5:$D$84</definedName>
    <definedName name="_xlchart.v1.23" hidden="1">'Reaktionstid alle forsøg v3 køn'!$E$5:$E$84</definedName>
    <definedName name="_xlchart.v1.24" hidden="1">'Reaktionstid alle forsøg v3 køn'!$F$5:$F$84</definedName>
    <definedName name="_xlchart.v1.25" hidden="1">'Reaktionstid alle forsøg v3 køn'!$E$5:$E$84</definedName>
    <definedName name="_xlchart.v1.26" hidden="1">'Reaktionstid alle forsøg v3 køn'!$F$5:$F$84</definedName>
    <definedName name="_xlchart.v1.27" hidden="1">'Reaktionstid alle forsøg v3 køn'!$G$5:$G$84</definedName>
    <definedName name="_xlchart.v1.28" hidden="1">'Reaktionstid alle forsøg v3 køn'!$H$5:$H$84</definedName>
    <definedName name="_xlchart.v1.29" hidden="1">'Reaktionstid alle forsøg v3 køn'!$I$5:$I$84</definedName>
    <definedName name="_xlchart.v1.3" hidden="1">'Reaktionstid alle forsøg v2'!$C$3:$C$152</definedName>
    <definedName name="_xlchart.v1.30" hidden="1">'Reaktionstid alle forsøg v3 køn'!$B$5:$B$84</definedName>
    <definedName name="_xlchart.v1.31" hidden="1">'Reaktionstid alle forsøg v3 køn'!$C$5:$C$84</definedName>
    <definedName name="_xlchart.v1.32" hidden="1">'Reaktionstid alle forsøg v3 køn'!$D$5:$D$84</definedName>
    <definedName name="_xlchart.v1.33" hidden="1">'Reaktionstid alle forsøg v3 køn'!$E$5:$E$84</definedName>
    <definedName name="_xlchart.v1.34" hidden="1">'Reaktionstid alle forsøg v3 køn'!$F$5:$F$84</definedName>
    <definedName name="_xlchart.v1.35" hidden="1">'Reaktionstid alle forsøg v3 køn'!$G$5:$G$84</definedName>
    <definedName name="_xlchart.v1.36" hidden="1">'Reaktionstid alle forsøg v3 køn'!$H$5:$H$84</definedName>
    <definedName name="_xlchart.v1.37" hidden="1">'Reaktionstid alle forsøg v3 køn'!$I$5:$I$84</definedName>
    <definedName name="_xlchart.v1.38" hidden="1">'Reaktionstid alle forsøg v3 køn'!$E$5:$E$84</definedName>
    <definedName name="_xlchart.v1.39" hidden="1">'Reaktionstid alle forsøg v3 køn'!$F$5:$F$84</definedName>
    <definedName name="_xlchart.v1.4" hidden="1">'Reaktionstid alle forsøg v2'!$D$2</definedName>
    <definedName name="_xlchart.v1.40" hidden="1">'Reaktionstid alle forsøg v3 køn'!$G$5:$G$84</definedName>
    <definedName name="_xlchart.v1.41" hidden="1">'Reaktionstid alle forsøg v3 køn'!$H$5:$H$84</definedName>
    <definedName name="_xlchart.v1.42" hidden="1">'Reaktionstid alle forsøg v3 køn'!$I$5:$I$84</definedName>
    <definedName name="_xlchart.v1.43" hidden="1">'Reaktionstid alle forsøg v3 køn'!$B$5:$B$84</definedName>
    <definedName name="_xlchart.v1.44" hidden="1">'Reaktionstid alle forsøg v3 køn'!$C$5:$C$84</definedName>
    <definedName name="_xlchart.v1.45" hidden="1">'Reaktionstid alle forsøg v3 køn'!$D$5:$D$84</definedName>
    <definedName name="_xlchart.v1.46" hidden="1">'Reaktionstid alle forsøg v3 køn'!$E$5:$E$84</definedName>
    <definedName name="_xlchart.v1.47" hidden="1">'Reaktionstid alle forsøg v3 køn'!$F$5:$F$84</definedName>
    <definedName name="_xlchart.v1.48" hidden="1">Smertereceptorer!$P$3</definedName>
    <definedName name="_xlchart.v1.49" hidden="1">Smertereceptorer!$A$24</definedName>
    <definedName name="_xlchart.v1.5" hidden="1">'Reaktionstid alle forsøg v2'!$D$3:$D$152</definedName>
    <definedName name="_xlchart.v1.50" hidden="1">Smertereceptorer!$A$25:$A$31</definedName>
    <definedName name="_xlchart.v1.51" hidden="1">Smertereceptorer!$B$24</definedName>
    <definedName name="_xlchart.v1.52" hidden="1">Smertereceptorer!$B$25:$B$31</definedName>
    <definedName name="_xlchart.v1.53" hidden="1">Smertereceptorer!$C$24</definedName>
    <definedName name="_xlchart.v1.54" hidden="1">Smertereceptorer!$C$25:$C$31</definedName>
    <definedName name="_xlchart.v1.55" hidden="1">Smertereceptorer!$A$24</definedName>
    <definedName name="_xlchart.v1.56" hidden="1">Smertereceptorer!$A$25:$A$31</definedName>
    <definedName name="_xlchart.v1.57" hidden="1">Smertereceptorer!$B$24</definedName>
    <definedName name="_xlchart.v1.58" hidden="1">Smertereceptorer!$B$25:$B$31</definedName>
    <definedName name="_xlchart.v1.59" hidden="1">Smertereceptorer!$C$24</definedName>
    <definedName name="_xlchart.v1.6" hidden="1">'Reaktionstid alle forsøg v2'!$B$2</definedName>
    <definedName name="_xlchart.v1.60" hidden="1">Smertereceptorer!$C$25:$C$31</definedName>
    <definedName name="_xlchart.v1.7" hidden="1">'Reaktionstid alle forsøg v2'!$B$3:$B$152</definedName>
    <definedName name="_xlchart.v1.8" hidden="1">'Reaktionstid alle forsøg v2'!$C$2</definedName>
    <definedName name="_xlchart.v1.9" hidden="1">'Reaktionstid alle forsøg v2'!$C$3:$C$152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5" l="1"/>
  <c r="B32" i="5"/>
  <c r="B26" i="5"/>
  <c r="B27" i="5"/>
  <c r="B28" i="5"/>
  <c r="B29" i="5"/>
  <c r="B30" i="5"/>
  <c r="B31" i="5"/>
  <c r="B25" i="5"/>
  <c r="C26" i="5"/>
  <c r="C27" i="5"/>
  <c r="C28" i="5"/>
  <c r="C29" i="5"/>
  <c r="C30" i="5"/>
  <c r="C31" i="5"/>
  <c r="C25" i="5"/>
  <c r="E13" i="5"/>
  <c r="J4" i="5"/>
  <c r="J5" i="5"/>
  <c r="J6" i="5"/>
  <c r="J7" i="5"/>
  <c r="J8" i="5"/>
  <c r="J9" i="5"/>
  <c r="J3" i="5"/>
  <c r="E4" i="5"/>
  <c r="E5" i="5"/>
  <c r="E6" i="5"/>
  <c r="E7" i="5"/>
  <c r="E8" i="5"/>
  <c r="E9" i="5"/>
  <c r="E3" i="5"/>
  <c r="D29" i="3"/>
  <c r="D28" i="3"/>
  <c r="D27" i="3"/>
  <c r="D26" i="3"/>
  <c r="B10" i="3"/>
  <c r="F24" i="3"/>
  <c r="F23" i="3"/>
  <c r="F22" i="3"/>
  <c r="F21" i="3"/>
  <c r="E24" i="3"/>
  <c r="E23" i="3"/>
  <c r="E22" i="3"/>
  <c r="E21" i="3"/>
  <c r="D21" i="3"/>
  <c r="D22" i="3"/>
  <c r="D23" i="3" s="1"/>
  <c r="D24" i="3" s="1"/>
  <c r="D89" i="4"/>
  <c r="D88" i="4"/>
  <c r="I89" i="4"/>
  <c r="I88" i="4"/>
  <c r="H89" i="4"/>
  <c r="H88" i="4"/>
  <c r="G89" i="4"/>
  <c r="G88" i="4"/>
  <c r="C89" i="4"/>
  <c r="C88" i="4"/>
  <c r="B89" i="4"/>
  <c r="B88" i="4"/>
  <c r="G86" i="4"/>
  <c r="I86" i="4"/>
  <c r="I85" i="4"/>
  <c r="D87" i="4"/>
  <c r="D85" i="4"/>
  <c r="I87" i="4"/>
  <c r="H87" i="4"/>
  <c r="H86" i="4"/>
  <c r="G87" i="4"/>
  <c r="D86" i="4"/>
  <c r="C87" i="4"/>
  <c r="C86" i="4"/>
  <c r="B87" i="4"/>
  <c r="B86" i="4"/>
  <c r="H85" i="4"/>
  <c r="G85" i="4"/>
  <c r="C85" i="4"/>
  <c r="B85" i="4"/>
  <c r="B54" i="1"/>
  <c r="C54" i="1"/>
  <c r="D54" i="1"/>
  <c r="D51" i="1"/>
  <c r="C51" i="1"/>
  <c r="B51" i="1"/>
  <c r="D53" i="1"/>
  <c r="C53" i="1"/>
  <c r="B53" i="1"/>
  <c r="C50" i="1"/>
  <c r="D50" i="1"/>
  <c r="B50" i="1"/>
  <c r="B18" i="3"/>
  <c r="B9" i="3"/>
  <c r="E16" i="3"/>
  <c r="D157" i="2"/>
  <c r="C157" i="2"/>
  <c r="B157" i="2"/>
  <c r="D155" i="2"/>
  <c r="D156" i="2"/>
  <c r="C156" i="2"/>
  <c r="C155" i="2"/>
  <c r="B156" i="2"/>
  <c r="B163" i="2" s="1"/>
  <c r="B155" i="2"/>
  <c r="B159" i="2" s="1"/>
  <c r="D154" i="2"/>
  <c r="C154" i="2"/>
  <c r="B154" i="2"/>
  <c r="D153" i="2"/>
  <c r="C153" i="2"/>
  <c r="B153" i="2"/>
  <c r="S42" i="1"/>
  <c r="T33" i="1"/>
  <c r="T19" i="1"/>
  <c r="U39" i="1"/>
  <c r="U38" i="1"/>
  <c r="U37" i="1"/>
  <c r="T39" i="1"/>
  <c r="T38" i="1"/>
  <c r="T37" i="1"/>
  <c r="O40" i="1"/>
  <c r="R26" i="1"/>
  <c r="O37" i="1"/>
  <c r="R10" i="1"/>
  <c r="T5" i="1"/>
  <c r="N34" i="1"/>
  <c r="N35" i="1"/>
  <c r="N36" i="1"/>
  <c r="N37" i="1"/>
  <c r="N38" i="1"/>
  <c r="N39" i="1"/>
  <c r="N40" i="1"/>
  <c r="N41" i="1"/>
  <c r="N42" i="1"/>
  <c r="N33" i="1"/>
  <c r="Q20" i="1"/>
  <c r="Q21" i="1"/>
  <c r="Q22" i="1"/>
  <c r="Q23" i="1"/>
  <c r="Q24" i="1"/>
  <c r="Q25" i="1"/>
  <c r="Q26" i="1"/>
  <c r="Q27" i="1"/>
  <c r="Q28" i="1"/>
  <c r="Q19" i="1"/>
  <c r="Q6" i="1"/>
  <c r="Q7" i="1"/>
  <c r="Q8" i="1"/>
  <c r="Q9" i="1"/>
  <c r="Q10" i="1"/>
  <c r="Q11" i="1"/>
  <c r="Q12" i="1"/>
  <c r="Q13" i="1"/>
  <c r="Q14" i="1"/>
  <c r="Q5" i="1"/>
  <c r="R8" i="1"/>
  <c r="R33" i="1"/>
  <c r="R23" i="1"/>
  <c r="F15" i="1"/>
  <c r="D43" i="1"/>
  <c r="E43" i="1"/>
  <c r="F43" i="1"/>
  <c r="G43" i="1"/>
  <c r="H43" i="1"/>
  <c r="I43" i="1"/>
  <c r="J43" i="1"/>
  <c r="K43" i="1"/>
  <c r="L43" i="1"/>
  <c r="M43" i="1"/>
  <c r="C43" i="1"/>
  <c r="G29" i="1"/>
  <c r="N29" i="1"/>
  <c r="O29" i="1"/>
  <c r="P29" i="1"/>
  <c r="J29" i="1"/>
  <c r="K29" i="1"/>
  <c r="L29" i="1"/>
  <c r="M29" i="1"/>
  <c r="D29" i="1"/>
  <c r="E29" i="1"/>
  <c r="F29" i="1"/>
  <c r="H29" i="1"/>
  <c r="I29" i="1"/>
  <c r="C29" i="1"/>
  <c r="B29" i="1"/>
  <c r="O15" i="1"/>
  <c r="K15" i="1"/>
  <c r="L15" i="1"/>
  <c r="M15" i="1"/>
  <c r="N15" i="1"/>
  <c r="C15" i="1"/>
  <c r="D15" i="1"/>
  <c r="E15" i="1"/>
  <c r="G15" i="1"/>
  <c r="H15" i="1"/>
  <c r="I15" i="1"/>
  <c r="J15" i="1"/>
  <c r="B15" i="1"/>
  <c r="B21" i="3" l="1"/>
  <c r="B22" i="3" s="1"/>
  <c r="B23" i="3" s="1"/>
  <c r="B24" i="3" s="1"/>
</calcChain>
</file>

<file path=xl/sharedStrings.xml><?xml version="1.0" encoding="utf-8"?>
<sst xmlns="http://schemas.openxmlformats.org/spreadsheetml/2006/main" count="159" uniqueCount="82">
  <si>
    <t>Andrea</t>
  </si>
  <si>
    <t>Gennemsnit</t>
  </si>
  <si>
    <t>Skriv dine restultater ind for forsøget med hørelse - reaktionstid</t>
  </si>
  <si>
    <t>Skriv dine restultater ind for forsøget med syn og online testen - reaktionstid</t>
  </si>
  <si>
    <t>Skriv dine restultater ind for forsøget med syn - reaktionstid</t>
  </si>
  <si>
    <t>Skriv restultarene for reaktionsttiden ind i ms</t>
  </si>
  <si>
    <t>Lucas</t>
  </si>
  <si>
    <t>Sara</t>
  </si>
  <si>
    <t>oskar</t>
  </si>
  <si>
    <t>August</t>
  </si>
  <si>
    <t>Olivia</t>
  </si>
  <si>
    <t>carl</t>
  </si>
  <si>
    <t>selma</t>
  </si>
  <si>
    <t>Simon</t>
  </si>
  <si>
    <t>Silas</t>
  </si>
  <si>
    <t>Thea</t>
  </si>
  <si>
    <t>Elizabeth</t>
  </si>
  <si>
    <t>Anton</t>
  </si>
  <si>
    <t>Christopher</t>
  </si>
  <si>
    <t>Zolin</t>
  </si>
  <si>
    <t>Forsøgsnummer</t>
  </si>
  <si>
    <t>Gennemsnit online test - alle</t>
  </si>
  <si>
    <t>Gennemsnit syn - alle</t>
  </si>
  <si>
    <t>Gennemsnit hørelse - alle</t>
  </si>
  <si>
    <t>Middelværdi, alle elever, alle forsøg</t>
  </si>
  <si>
    <t>Middelværdi alle elever</t>
  </si>
  <si>
    <t>Standardafvigelse</t>
  </si>
  <si>
    <t>Standardafvigelse, alle elever, alle forsøg</t>
  </si>
  <si>
    <t>Middelværdi</t>
  </si>
  <si>
    <t>Syn - lineal</t>
  </si>
  <si>
    <t>Hørelse - lineal</t>
  </si>
  <si>
    <t>Syn  - online</t>
  </si>
  <si>
    <t>Standardafvigelse forsøgsnummer</t>
  </si>
  <si>
    <t>Forsøg 2</t>
  </si>
  <si>
    <t>Forsøg 3</t>
  </si>
  <si>
    <t>Forsøg 1 - Reaktionstid - syn (lineal</t>
  </si>
  <si>
    <t>Forsøg 2 -  Reaktionstid - hørelse (lineal</t>
  </si>
  <si>
    <t>Forsøg 3 -  Reaktionstid - syn (online)</t>
  </si>
  <si>
    <t>Standardafgivelse</t>
  </si>
  <si>
    <t>Mindste værdi</t>
  </si>
  <si>
    <t>Højeste værdi</t>
  </si>
  <si>
    <t>Median</t>
  </si>
  <si>
    <t>Første kvartil</t>
  </si>
  <si>
    <t>Tredje kvartil</t>
  </si>
  <si>
    <t>Hånd skulder</t>
  </si>
  <si>
    <t>Armlængde</t>
  </si>
  <si>
    <t>Navn</t>
  </si>
  <si>
    <t>Armlængde (m)</t>
  </si>
  <si>
    <t>Tid</t>
  </si>
  <si>
    <t>Antal deltagere</t>
  </si>
  <si>
    <t>Gennemsnitstid 1</t>
  </si>
  <si>
    <t>Gennemsnitsarmlængde</t>
  </si>
  <si>
    <t xml:space="preserve">Hånd i hånd </t>
  </si>
  <si>
    <t>Nerveledningshastigheden (m/s): (Gennemsnitsarmlængde)/((Hånd - hånd)-(hånd skulder) / deltagerantal)</t>
  </si>
  <si>
    <t>Nerveledningshastigheden km/time:</t>
  </si>
  <si>
    <t>Middelværdi piger</t>
  </si>
  <si>
    <t>Middelværdi drenge</t>
  </si>
  <si>
    <t>Forsøg 1</t>
  </si>
  <si>
    <t>Sum alle piger</t>
  </si>
  <si>
    <t>Sum drenge</t>
  </si>
  <si>
    <t>PIGER</t>
  </si>
  <si>
    <t>DRENGE</t>
  </si>
  <si>
    <t>Middel</t>
  </si>
  <si>
    <t>mindste værdi</t>
  </si>
  <si>
    <t>Tid for gennemløb af en arm: (Hånd - hånd)-(hånd skulder) / deltagerantal</t>
  </si>
  <si>
    <t>Tid for gennemløb af alles arme: (Hånd - hånd)-(hånd skulder)  (s)</t>
  </si>
  <si>
    <t>Tid (s)</t>
  </si>
  <si>
    <t xml:space="preserve">Gennemsnitstid 2 </t>
  </si>
  <si>
    <t>Hurtigste tider begge forsøg</t>
  </si>
  <si>
    <t>Lavest tid hånd hånd og højest tid hånd skulder</t>
  </si>
  <si>
    <t>Hurtigst tid hånd hånd - gennemsnit hånd skulder</t>
  </si>
  <si>
    <t>Referenceværdier</t>
  </si>
  <si>
    <t xml:space="preserve">Nerveledningshastigheden varier efter, hvor i kroppen den måles. Nogle nervebaner er isolerede (med myelinskeder), så signalledningen går hurtigere (omkring 70-120 m/s = 250-430 km/t), mens andre, især i den del af nervesystemet, der er uden for viljens kontrol, er meget langsommere (0,5 m/s = 1,8 km/t). </t>
  </si>
  <si>
    <t>Forrsøg 2</t>
  </si>
  <si>
    <t>Ryg</t>
  </si>
  <si>
    <t>Tommelfinger</t>
  </si>
  <si>
    <t>Pege</t>
  </si>
  <si>
    <t>Forsøgspersoner</t>
  </si>
  <si>
    <t>Oscar</t>
  </si>
  <si>
    <t>Forsøgsperson</t>
  </si>
  <si>
    <t>Pege (gennemsnit) (mm)</t>
  </si>
  <si>
    <t>Ryg (gennemsnit)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</si>
</sst>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1"/>
      <color theme="1"/>
      <name val="Aptos Narrow"/>
      <family val="2"/>
      <scheme val="minor"/>
    </font>
    <font>
      <sz val="12"/>
      <color theme="1"/>
      <name val="Aptos Narrow"/>
      <scheme val="minor"/>
    </font>
    <font>
      <sz val="12"/>
      <color rgb="FF000000"/>
      <name val="Aptos Narrow"/>
      <scheme val="minor"/>
    </font>
    <font>
      <b/>
      <sz val="12"/>
      <color theme="1"/>
      <name val="Aptos Narrow"/>
      <scheme val="minor"/>
    </font>
    <font>
      <b/>
      <sz val="11"/>
      <color theme="1"/>
      <name val="Aptos Narrow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scheme val="minor"/>
    </font>
    <font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94DCF8"/>
        <bgColor rgb="FF000000"/>
      </patternFill>
    </fill>
    <fill>
      <patternFill patternType="solid">
        <fgColor rgb="FFDAF2D0"/>
        <bgColor rgb="FF000000"/>
      </patternFill>
    </fill>
    <fill>
      <patternFill patternType="solid">
        <fgColor rgb="FFF5C6AB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2" xfId="0" applyFont="1" applyBorder="1"/>
    <xf numFmtId="1" fontId="1" fillId="0" borderId="2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3" xfId="0" applyFont="1" applyBorder="1"/>
    <xf numFmtId="3" fontId="2" fillId="0" borderId="3" xfId="0" applyNumberFormat="1" applyFont="1" applyBorder="1" applyAlignment="1">
      <alignment wrapText="1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3" fontId="2" fillId="0" borderId="6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3" fontId="2" fillId="2" borderId="2" xfId="0" applyNumberFormat="1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1" xfId="0" applyNumberFormat="1" applyFont="1" applyFill="1" applyBorder="1" applyAlignment="1">
      <alignment wrapText="1"/>
    </xf>
    <xf numFmtId="3" fontId="2" fillId="2" borderId="12" xfId="0" applyNumberFormat="1" applyFont="1" applyFill="1" applyBorder="1" applyAlignment="1">
      <alignment wrapText="1"/>
    </xf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1" fontId="2" fillId="3" borderId="2" xfId="0" applyNumberFormat="1" applyFont="1" applyFill="1" applyBorder="1"/>
    <xf numFmtId="1" fontId="2" fillId="3" borderId="2" xfId="0" applyNumberFormat="1" applyFont="1" applyFill="1" applyBorder="1" applyAlignment="1">
      <alignment horizontal="right"/>
    </xf>
    <xf numFmtId="1" fontId="1" fillId="3" borderId="2" xfId="0" applyNumberFormat="1" applyFont="1" applyFill="1" applyBorder="1"/>
    <xf numFmtId="1" fontId="2" fillId="3" borderId="2" xfId="0" applyNumberFormat="1" applyFont="1" applyFill="1" applyBorder="1" applyAlignment="1">
      <alignment wrapText="1"/>
    </xf>
    <xf numFmtId="1" fontId="2" fillId="3" borderId="9" xfId="0" applyNumberFormat="1" applyFont="1" applyFill="1" applyBorder="1" applyAlignment="1">
      <alignment wrapText="1"/>
    </xf>
    <xf numFmtId="1" fontId="2" fillId="3" borderId="11" xfId="0" applyNumberFormat="1" applyFont="1" applyFill="1" applyBorder="1" applyAlignment="1">
      <alignment wrapText="1"/>
    </xf>
    <xf numFmtId="1" fontId="2" fillId="3" borderId="12" xfId="0" applyNumberFormat="1" applyFont="1" applyFill="1" applyBorder="1" applyAlignment="1">
      <alignment wrapText="1"/>
    </xf>
    <xf numFmtId="0" fontId="1" fillId="4" borderId="8" xfId="0" applyFont="1" applyFill="1" applyBorder="1"/>
    <xf numFmtId="0" fontId="1" fillId="4" borderId="2" xfId="0" applyFont="1" applyFill="1" applyBorder="1"/>
    <xf numFmtId="0" fontId="1" fillId="4" borderId="9" xfId="0" applyFont="1" applyFill="1" applyBorder="1"/>
    <xf numFmtId="0" fontId="2" fillId="4" borderId="2" xfId="0" applyFont="1" applyFill="1" applyBorder="1"/>
    <xf numFmtId="0" fontId="2" fillId="4" borderId="2" xfId="0" applyFont="1" applyFill="1" applyBorder="1" applyAlignment="1">
      <alignment wrapText="1"/>
    </xf>
    <xf numFmtId="0" fontId="2" fillId="4" borderId="2" xfId="0" applyFont="1" applyFill="1" applyBorder="1" applyAlignment="1">
      <alignment readingOrder="1"/>
    </xf>
    <xf numFmtId="0" fontId="2" fillId="4" borderId="9" xfId="0" applyFont="1" applyFill="1" applyBorder="1"/>
    <xf numFmtId="0" fontId="1" fillId="4" borderId="11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3" fillId="3" borderId="10" xfId="0" applyFont="1" applyFill="1" applyBorder="1"/>
    <xf numFmtId="0" fontId="3" fillId="2" borderId="10" xfId="0" applyFont="1" applyFill="1" applyBorder="1"/>
    <xf numFmtId="0" fontId="3" fillId="4" borderId="10" xfId="0" applyFont="1" applyFill="1" applyBorder="1"/>
    <xf numFmtId="3" fontId="1" fillId="0" borderId="0" xfId="0" applyNumberFormat="1" applyFont="1"/>
    <xf numFmtId="3" fontId="2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/>
    <xf numFmtId="3" fontId="2" fillId="2" borderId="9" xfId="0" applyNumberFormat="1" applyFont="1" applyFill="1" applyBorder="1" applyAlignment="1">
      <alignment wrapText="1"/>
    </xf>
    <xf numFmtId="1" fontId="1" fillId="0" borderId="13" xfId="0" applyNumberFormat="1" applyFont="1" applyBorder="1"/>
    <xf numFmtId="2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1" fontId="2" fillId="5" borderId="2" xfId="0" applyNumberFormat="1" applyFont="1" applyFill="1" applyBorder="1" applyAlignment="1">
      <alignment wrapText="1"/>
    </xf>
    <xf numFmtId="1" fontId="2" fillId="5" borderId="4" xfId="0" applyNumberFormat="1" applyFont="1" applyFill="1" applyBorder="1" applyAlignment="1">
      <alignment wrapText="1"/>
    </xf>
    <xf numFmtId="1" fontId="0" fillId="0" borderId="0" xfId="0" applyNumberFormat="1"/>
    <xf numFmtId="165" fontId="0" fillId="0" borderId="0" xfId="0" applyNumberFormat="1"/>
    <xf numFmtId="0" fontId="4" fillId="0" borderId="0" xfId="0" applyFont="1"/>
    <xf numFmtId="0" fontId="5" fillId="0" borderId="0" xfId="0" applyFont="1"/>
    <xf numFmtId="3" fontId="2" fillId="6" borderId="13" xfId="0" applyNumberFormat="1" applyFont="1" applyFill="1" applyBorder="1" applyAlignment="1">
      <alignment wrapText="1"/>
    </xf>
    <xf numFmtId="0" fontId="2" fillId="7" borderId="13" xfId="0" applyFont="1" applyFill="1" applyBorder="1"/>
    <xf numFmtId="3" fontId="2" fillId="6" borderId="16" xfId="0" applyNumberFormat="1" applyFont="1" applyFill="1" applyBorder="1" applyAlignment="1">
      <alignment wrapText="1"/>
    </xf>
    <xf numFmtId="0" fontId="2" fillId="7" borderId="16" xfId="0" applyFont="1" applyFill="1" applyBorder="1"/>
    <xf numFmtId="1" fontId="2" fillId="5" borderId="4" xfId="0" applyNumberFormat="1" applyFont="1" applyFill="1" applyBorder="1"/>
    <xf numFmtId="3" fontId="2" fillId="6" borderId="16" xfId="0" applyNumberFormat="1" applyFont="1" applyFill="1" applyBorder="1"/>
    <xf numFmtId="1" fontId="2" fillId="5" borderId="4" xfId="0" applyNumberFormat="1" applyFont="1" applyFill="1" applyBorder="1" applyAlignment="1">
      <alignment horizontal="right"/>
    </xf>
    <xf numFmtId="3" fontId="2" fillId="6" borderId="16" xfId="0" applyNumberFormat="1" applyFont="1" applyFill="1" applyBorder="1" applyAlignment="1">
      <alignment horizontal="right"/>
    </xf>
    <xf numFmtId="0" fontId="2" fillId="7" borderId="16" xfId="0" applyFont="1" applyFill="1" applyBorder="1" applyAlignment="1">
      <alignment wrapText="1"/>
    </xf>
    <xf numFmtId="0" fontId="2" fillId="7" borderId="16" xfId="0" applyFont="1" applyFill="1" applyBorder="1" applyAlignment="1">
      <alignment readingOrder="1"/>
    </xf>
    <xf numFmtId="0" fontId="2" fillId="7" borderId="1" xfId="0" applyFont="1" applyFill="1" applyBorder="1"/>
    <xf numFmtId="1" fontId="2" fillId="5" borderId="17" xfId="0" applyNumberFormat="1" applyFont="1" applyFill="1" applyBorder="1" applyAlignment="1">
      <alignment wrapText="1"/>
    </xf>
    <xf numFmtId="3" fontId="2" fillId="6" borderId="17" xfId="0" applyNumberFormat="1" applyFont="1" applyFill="1" applyBorder="1" applyAlignment="1">
      <alignment wrapText="1"/>
    </xf>
    <xf numFmtId="0" fontId="6" fillId="0" borderId="0" xfId="0" applyFont="1"/>
    <xf numFmtId="1" fontId="5" fillId="0" borderId="0" xfId="0" applyNumberFormat="1" applyFont="1"/>
    <xf numFmtId="165" fontId="5" fillId="0" borderId="0" xfId="0" applyNumberFormat="1" applyFont="1"/>
    <xf numFmtId="164" fontId="0" fillId="0" borderId="0" xfId="0" applyNumberFormat="1"/>
    <xf numFmtId="2" fontId="0" fillId="0" borderId="0" xfId="0" applyNumberFormat="1"/>
    <xf numFmtId="0" fontId="0" fillId="8" borderId="0" xfId="0" applyFill="1"/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Middelværdi syn</c:v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'Reaktionstid alle forsøg v1'!$T$5</c:f>
                <c:numCache>
                  <c:formatCode>General</c:formatCode>
                  <c:ptCount val="1"/>
                  <c:pt idx="0">
                    <c:v>15.854557046708489</c:v>
                  </c:pt>
                </c:numCache>
              </c:numRef>
            </c:plus>
            <c:minus>
              <c:numRef>
                <c:f>'Reaktionstid alle forsøg v1'!$T$5</c:f>
                <c:numCache>
                  <c:formatCode>General</c:formatCode>
                  <c:ptCount val="1"/>
                  <c:pt idx="0">
                    <c:v>15.854557046708489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'Reaktionstid alle forsøg v1'!$A$5:$A$14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'Reaktionstid alle forsøg v1'!$Q$5:$Q$14</c:f>
              <c:numCache>
                <c:formatCode>0.00</c:formatCode>
                <c:ptCount val="10"/>
                <c:pt idx="0">
                  <c:v>288.41375848666667</c:v>
                </c:pt>
                <c:pt idx="1">
                  <c:v>297.01539330000003</c:v>
                </c:pt>
                <c:pt idx="2">
                  <c:v>295.53350310000002</c:v>
                </c:pt>
                <c:pt idx="3">
                  <c:v>273.70894867333334</c:v>
                </c:pt>
                <c:pt idx="4">
                  <c:v>273.53722646666665</c:v>
                </c:pt>
                <c:pt idx="5">
                  <c:v>307.97505900000004</c:v>
                </c:pt>
                <c:pt idx="6">
                  <c:v>296.88771469333335</c:v>
                </c:pt>
                <c:pt idx="7">
                  <c:v>283.47355690000001</c:v>
                </c:pt>
                <c:pt idx="8">
                  <c:v>261.84378129333328</c:v>
                </c:pt>
                <c:pt idx="9">
                  <c:v>311.17792574000003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C9-054E-B7A9-259D73BAF220}"/>
            </c:ext>
          </c:extLst>
        </c:ser>
        <c:ser>
          <c:idx val="1"/>
          <c:order val="1"/>
          <c:tx>
            <c:v>Middelværdi hørelse</c:v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'Reaktionstid alle forsøg v1'!$T$19</c:f>
                <c:numCache>
                  <c:formatCode>General</c:formatCode>
                  <c:ptCount val="1"/>
                  <c:pt idx="0">
                    <c:v>16.067886769859978</c:v>
                  </c:pt>
                </c:numCache>
              </c:numRef>
            </c:plus>
            <c:minus>
              <c:numRef>
                <c:f>'Reaktionstid alle forsøg v1'!$T$19</c:f>
                <c:numCache>
                  <c:formatCode>General</c:formatCode>
                  <c:ptCount val="1"/>
                  <c:pt idx="0">
                    <c:v>16.067886769859978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'Reaktionstid alle forsøg v1'!$A$5:$A$14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'Reaktionstid alle forsøg v1'!$Q$19:$Q$28</c:f>
              <c:numCache>
                <c:formatCode>#,##0</c:formatCode>
                <c:ptCount val="10"/>
                <c:pt idx="0">
                  <c:v>288.22497421333333</c:v>
                </c:pt>
                <c:pt idx="1">
                  <c:v>292.44561901333333</c:v>
                </c:pt>
                <c:pt idx="2">
                  <c:v>264.00206213999996</c:v>
                </c:pt>
                <c:pt idx="3">
                  <c:v>263.39965676666668</c:v>
                </c:pt>
                <c:pt idx="4">
                  <c:v>295.0421717333333</c:v>
                </c:pt>
                <c:pt idx="5">
                  <c:v>282.14402919333332</c:v>
                </c:pt>
                <c:pt idx="6">
                  <c:v>267.87363720000002</c:v>
                </c:pt>
                <c:pt idx="7">
                  <c:v>271.02769738666666</c:v>
                </c:pt>
                <c:pt idx="8">
                  <c:v>265.04820568666662</c:v>
                </c:pt>
                <c:pt idx="9">
                  <c:v>243.36351005999998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C9-054E-B7A9-259D73BAF220}"/>
            </c:ext>
          </c:extLst>
        </c:ser>
        <c:ser>
          <c:idx val="2"/>
          <c:order val="2"/>
          <c:tx>
            <c:v>Middelværdi syn - online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'Reaktionstid alle forsøg v1'!$T$33</c:f>
                <c:numCache>
                  <c:formatCode>General</c:formatCode>
                  <c:ptCount val="1"/>
                  <c:pt idx="0">
                    <c:v>8.1175930425470177</c:v>
                  </c:pt>
                </c:numCache>
              </c:numRef>
            </c:plus>
            <c:minus>
              <c:numRef>
                <c:f>'Reaktionstid alle forsøg v1'!$T$33</c:f>
                <c:numCache>
                  <c:formatCode>General</c:formatCode>
                  <c:ptCount val="1"/>
                  <c:pt idx="0">
                    <c:v>8.1175930425470177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'Reaktionstid alle forsøg v1'!$A$33:$A$42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'Reaktionstid alle forsøg v1'!$N$33:$N$42</c:f>
              <c:numCache>
                <c:formatCode>0</c:formatCode>
                <c:ptCount val="10"/>
                <c:pt idx="0">
                  <c:v>253.45454545454547</c:v>
                </c:pt>
                <c:pt idx="1">
                  <c:v>278.36363636363637</c:v>
                </c:pt>
                <c:pt idx="2">
                  <c:v>271.90909090909093</c:v>
                </c:pt>
                <c:pt idx="3">
                  <c:v>263.72727272727275</c:v>
                </c:pt>
                <c:pt idx="4">
                  <c:v>272</c:v>
                </c:pt>
                <c:pt idx="5">
                  <c:v>276</c:v>
                </c:pt>
                <c:pt idx="6">
                  <c:v>269.27272727272725</c:v>
                </c:pt>
                <c:pt idx="7">
                  <c:v>271.72727272727275</c:v>
                </c:pt>
                <c:pt idx="8">
                  <c:v>265.27272727272725</c:v>
                </c:pt>
                <c:pt idx="9">
                  <c:v>281.90909090909093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C9-054E-B7A9-259D73BAF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848416"/>
        <c:axId val="1201848832"/>
      </c:barChart>
      <c:catAx>
        <c:axId val="1201848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Forsøgsnummer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201848832"/>
        <c:crosses val="autoZero"/>
        <c:auto val="1"/>
        <c:lblAlgn val="ctr"/>
        <c:lblOffset val="100"/>
        <c:noMultiLvlLbl val="0"/>
      </c:catAx>
      <c:valAx>
        <c:axId val="1201848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Reaktionstid 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20184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ptos Narrow" panose="02110004020202020204"/>
              </a:rPr>
              <a:t>Gennemsnitstal hudens nociceptorer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Pege samlet gennemsnit (mm)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Smertereceptorer!$B$32</c:f>
              <c:numCache>
                <c:formatCode>0.0</c:formatCode>
                <c:ptCount val="1"/>
                <c:pt idx="0">
                  <c:v>2.804761904761905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B-A44D-AF8C-CE5AF51C8921}"/>
            </c:ext>
          </c:extLst>
        </c:ser>
        <c:ser>
          <c:idx val="0"/>
          <c:order val="1"/>
          <c:tx>
            <c:v>Ryg samlet gennemsnit (mm)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Smertereceptorer!$C$32</c:f>
              <c:numCache>
                <c:formatCode>0.0</c:formatCode>
                <c:ptCount val="1"/>
                <c:pt idx="0">
                  <c:v>17.047619047619047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FB-A44D-AF8C-CE5AF51C8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9787904"/>
        <c:axId val="229885264"/>
      </c:barChart>
      <c:catAx>
        <c:axId val="229787904"/>
        <c:scaling>
          <c:orientation val="minMax"/>
        </c:scaling>
        <c:delete val="1"/>
        <c:axPos val="b"/>
        <c:majorTickMark val="none"/>
        <c:minorTickMark val="none"/>
        <c:tickLblPos val="nextTo"/>
        <c:crossAx val="229885264"/>
        <c:crosses val="autoZero"/>
        <c:auto val="1"/>
        <c:lblAlgn val="ctr"/>
        <c:lblOffset val="100"/>
        <c:noMultiLvlLbl val="0"/>
      </c:catAx>
      <c:valAx>
        <c:axId val="22988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Afstant mellem nål A og B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2978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Syn - lineal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'Reaktionstid alle forsøg v1'!$R$8</c:f>
              <c:numCache>
                <c:formatCode>0</c:formatCode>
                <c:ptCount val="1"/>
                <c:pt idx="0">
                  <c:v>288.95668676533336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D-D74B-B96B-3D7E280FD943}"/>
            </c:ext>
          </c:extLst>
        </c:ser>
        <c:ser>
          <c:idx val="1"/>
          <c:order val="1"/>
          <c:tx>
            <c:v>Syn - online 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'Reaktionstid alle forsøg v1'!$R$33</c:f>
              <c:numCache>
                <c:formatCode>0</c:formatCode>
                <c:ptCount val="1"/>
                <c:pt idx="0">
                  <c:v>270.36363636363637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D-D74B-B96B-3D7E280FD943}"/>
            </c:ext>
          </c:extLst>
        </c:ser>
        <c:ser>
          <c:idx val="2"/>
          <c:order val="2"/>
          <c:tx>
            <c:v>Hørelse - lineal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'Reaktionstid alle forsøg v1'!$R$23</c:f>
              <c:numCache>
                <c:formatCode>#,##0</c:formatCode>
                <c:ptCount val="1"/>
                <c:pt idx="0">
                  <c:v>273.25715633933328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D-D74B-B96B-3D7E280F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8"/>
        <c:overlap val="-27"/>
        <c:axId val="505187728"/>
        <c:axId val="522445520"/>
      </c:barChart>
      <c:catAx>
        <c:axId val="50518772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Ydre stimuli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majorTickMark val="none"/>
        <c:minorTickMark val="none"/>
        <c:tickLblPos val="nextTo"/>
        <c:crossAx val="522445520"/>
        <c:crosses val="autoZero"/>
        <c:auto val="1"/>
        <c:lblAlgn val="ctr"/>
        <c:lblOffset val="100"/>
        <c:noMultiLvlLbl val="0"/>
      </c:catAx>
      <c:valAx>
        <c:axId val="52244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Reaktionstid (ms)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0518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xx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'Reaktionstid alle forsøg v1'!$S$42</c:f>
                <c:numCache>
                  <c:formatCode>General</c:formatCode>
                  <c:ptCount val="1"/>
                  <c:pt idx="0">
                    <c:v>10.004575925434517</c:v>
                  </c:pt>
                </c:numCache>
              </c:numRef>
            </c:plus>
            <c:minus>
              <c:numRef>
                <c:f>'Reaktionstid alle forsøg v1'!$S$42</c:f>
                <c:numCache>
                  <c:formatCode>General</c:formatCode>
                  <c:ptCount val="1"/>
                  <c:pt idx="0">
                    <c:v>10.004575925434517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'Reaktionstid alle forsøg v1'!$S$37:$S$39</c:f>
              <c:strCache>
                <c:ptCount val="3"/>
                <c:pt idx="0">
                  <c:v>Syn - lineal</c:v>
                </c:pt>
                <c:pt idx="1">
                  <c:v>Hørelse - lineal</c:v>
                </c:pt>
                <c:pt idx="2">
                  <c:v>Syn  - online</c:v>
                </c:pt>
              </c:strCache>
            </c:strRef>
          </c:cat>
          <c:val>
            <c:numRef>
              <c:f>'Reaktionstid alle forsøg v1'!$T$37:$T$39</c:f>
              <c:numCache>
                <c:formatCode>#,##0</c:formatCode>
                <c:ptCount val="3"/>
                <c:pt idx="0" formatCode="0">
                  <c:v>288.95668676533336</c:v>
                </c:pt>
                <c:pt idx="1">
                  <c:v>273.25715633933328</c:v>
                </c:pt>
                <c:pt idx="2" formatCode="0">
                  <c:v>270.36363636363637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A3-ED49-AEE0-9D7C6BD5C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8"/>
        <c:overlap val="-27"/>
        <c:axId val="505187728"/>
        <c:axId val="522445520"/>
      </c:barChart>
      <c:catAx>
        <c:axId val="50518772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Stimuli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crossAx val="522445520"/>
        <c:crosses val="autoZero"/>
        <c:auto val="1"/>
        <c:lblAlgn val="ctr"/>
        <c:lblOffset val="100"/>
        <c:noMultiLvlLbl val="0"/>
      </c:catAx>
      <c:valAx>
        <c:axId val="5224455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Reaktionstid (ms)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0518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Middelværdi syn</c:v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'Reaktionstid alle forsøg v1'!$T$5</c:f>
                <c:numCache>
                  <c:formatCode>General</c:formatCode>
                  <c:ptCount val="1"/>
                  <c:pt idx="0">
                    <c:v>15.854557046708489</c:v>
                  </c:pt>
                </c:numCache>
              </c:numRef>
            </c:plus>
            <c:minus>
              <c:numRef>
                <c:f>'Reaktionstid alle forsøg v1'!$T$5</c:f>
                <c:numCache>
                  <c:formatCode>General</c:formatCode>
                  <c:ptCount val="1"/>
                  <c:pt idx="0">
                    <c:v>15.854557046708489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'Reaktionstid alle forsøg v1'!$A$5:$A$14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'Reaktionstid alle forsøg v1'!$Q$5:$Q$14</c:f>
              <c:numCache>
                <c:formatCode>0.00</c:formatCode>
                <c:ptCount val="10"/>
                <c:pt idx="0">
                  <c:v>288.41375848666667</c:v>
                </c:pt>
                <c:pt idx="1">
                  <c:v>297.01539330000003</c:v>
                </c:pt>
                <c:pt idx="2">
                  <c:v>295.53350310000002</c:v>
                </c:pt>
                <c:pt idx="3">
                  <c:v>273.70894867333334</c:v>
                </c:pt>
                <c:pt idx="4">
                  <c:v>273.53722646666665</c:v>
                </c:pt>
                <c:pt idx="5">
                  <c:v>307.97505900000004</c:v>
                </c:pt>
                <c:pt idx="6">
                  <c:v>296.88771469333335</c:v>
                </c:pt>
                <c:pt idx="7">
                  <c:v>283.47355690000001</c:v>
                </c:pt>
                <c:pt idx="8">
                  <c:v>261.84378129333328</c:v>
                </c:pt>
                <c:pt idx="9">
                  <c:v>311.17792574000003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0-7341-BFC7-6C2476E4C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848416"/>
        <c:axId val="1201848832"/>
      </c:barChart>
      <c:catAx>
        <c:axId val="1201848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Forsøgsnummer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201848832"/>
        <c:crosses val="autoZero"/>
        <c:auto val="1"/>
        <c:lblAlgn val="ctr"/>
        <c:lblOffset val="100"/>
        <c:noMultiLvlLbl val="0"/>
      </c:catAx>
      <c:valAx>
        <c:axId val="1201848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Reaktionstid 8ms)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20184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Middelværdi hørelse</c:v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'Reaktionstid alle forsøg v1'!$T$19</c:f>
                <c:numCache>
                  <c:formatCode>General</c:formatCode>
                  <c:ptCount val="1"/>
                  <c:pt idx="0">
                    <c:v>16.067886769859978</c:v>
                  </c:pt>
                </c:numCache>
              </c:numRef>
            </c:plus>
            <c:minus>
              <c:numRef>
                <c:f>'Reaktionstid alle forsøg v1'!$T$19</c:f>
                <c:numCache>
                  <c:formatCode>General</c:formatCode>
                  <c:ptCount val="1"/>
                  <c:pt idx="0">
                    <c:v>16.067886769859978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'Reaktionstid alle forsøg v1'!$A$5:$A$14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'Reaktionstid alle forsøg v1'!$Q$19:$Q$28</c:f>
              <c:numCache>
                <c:formatCode>#,##0</c:formatCode>
                <c:ptCount val="10"/>
                <c:pt idx="0">
                  <c:v>288.22497421333333</c:v>
                </c:pt>
                <c:pt idx="1">
                  <c:v>292.44561901333333</c:v>
                </c:pt>
                <c:pt idx="2">
                  <c:v>264.00206213999996</c:v>
                </c:pt>
                <c:pt idx="3">
                  <c:v>263.39965676666668</c:v>
                </c:pt>
                <c:pt idx="4">
                  <c:v>295.0421717333333</c:v>
                </c:pt>
                <c:pt idx="5">
                  <c:v>282.14402919333332</c:v>
                </c:pt>
                <c:pt idx="6">
                  <c:v>267.87363720000002</c:v>
                </c:pt>
                <c:pt idx="7">
                  <c:v>271.02769738666666</c:v>
                </c:pt>
                <c:pt idx="8">
                  <c:v>265.04820568666662</c:v>
                </c:pt>
                <c:pt idx="9">
                  <c:v>243.36351005999998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EA-C345-8054-005C56850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848416"/>
        <c:axId val="1201848832"/>
      </c:barChart>
      <c:catAx>
        <c:axId val="1201848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Forsøgsnummer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201848832"/>
        <c:crosses val="autoZero"/>
        <c:auto val="1"/>
        <c:lblAlgn val="ctr"/>
        <c:lblOffset val="100"/>
        <c:noMultiLvlLbl val="0"/>
      </c:catAx>
      <c:valAx>
        <c:axId val="1201848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Reaktionstid 8ms)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20184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v>Middelværdi syn - online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'Reaktionstid alle forsøg v1'!$T$33</c:f>
                <c:numCache>
                  <c:formatCode>General</c:formatCode>
                  <c:ptCount val="1"/>
                  <c:pt idx="0">
                    <c:v>8.1175930425470177</c:v>
                  </c:pt>
                </c:numCache>
              </c:numRef>
            </c:plus>
            <c:minus>
              <c:numRef>
                <c:f>'Reaktionstid alle forsøg v1'!$T$33</c:f>
                <c:numCache>
                  <c:formatCode>General</c:formatCode>
                  <c:ptCount val="1"/>
                  <c:pt idx="0">
                    <c:v>8.1175930425470177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'Reaktionstid alle forsøg v1'!$A$33:$A$42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'Reaktionstid alle forsøg v1'!$N$33:$N$42</c:f>
              <c:numCache>
                <c:formatCode>0</c:formatCode>
                <c:ptCount val="10"/>
                <c:pt idx="0">
                  <c:v>253.45454545454547</c:v>
                </c:pt>
                <c:pt idx="1">
                  <c:v>278.36363636363637</c:v>
                </c:pt>
                <c:pt idx="2">
                  <c:v>271.90909090909093</c:v>
                </c:pt>
                <c:pt idx="3">
                  <c:v>263.72727272727275</c:v>
                </c:pt>
                <c:pt idx="4">
                  <c:v>272</c:v>
                </c:pt>
                <c:pt idx="5">
                  <c:v>276</c:v>
                </c:pt>
                <c:pt idx="6">
                  <c:v>269.27272727272725</c:v>
                </c:pt>
                <c:pt idx="7">
                  <c:v>271.72727272727275</c:v>
                </c:pt>
                <c:pt idx="8">
                  <c:v>265.27272727272725</c:v>
                </c:pt>
                <c:pt idx="9">
                  <c:v>281.90909090909093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9-B242-B9AE-E16791765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848416"/>
        <c:axId val="1201848832"/>
      </c:barChart>
      <c:catAx>
        <c:axId val="1201848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Forsøgsnummer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201848832"/>
        <c:crosses val="autoZero"/>
        <c:auto val="1"/>
        <c:lblAlgn val="ctr"/>
        <c:lblOffset val="100"/>
        <c:noMultiLvlLbl val="0"/>
      </c:catAx>
      <c:valAx>
        <c:axId val="1201848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Reaktionstid 8ms)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20184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Reaktionstid</a:t>
            </a:r>
            <a:r>
              <a:rPr lang="da-DK" baseline="0"/>
              <a:t> ved forskellige ydre stimuli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'Reaktionstid alle forsøg v2'!$B$2</c:f>
              <c:strCache>
                <c:ptCount val="1"/>
                <c:pt idx="0">
                  <c:v>Forsøg 1 - Reaktionstid - syn (lineal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stdDev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'Reaktionstid alle forsøg v2'!$B$153</c:f>
              <c:numCache>
                <c:formatCode>0</c:formatCode>
                <c:ptCount val="1"/>
                <c:pt idx="0">
                  <c:v>288.95558697199999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A-F541-AE3E-1258450C3252}"/>
            </c:ext>
          </c:extLst>
        </c:ser>
        <c:ser>
          <c:idx val="1"/>
          <c:order val="1"/>
          <c:tx>
            <c:strRef>
              <c:f>'Reaktionstid alle forsøg v2'!$C$2</c:f>
              <c:strCache>
                <c:ptCount val="1"/>
                <c:pt idx="0">
                  <c:v>Forsøg 2 -  Reaktionstid - hørelse (lineal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'Reaktionstid alle forsøg v2'!$C$153</c:f>
              <c:numCache>
                <c:formatCode>0</c:formatCode>
                <c:ptCount val="1"/>
                <c:pt idx="0">
                  <c:v>273.25715633933333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DA-F541-AE3E-1258450C3252}"/>
            </c:ext>
          </c:extLst>
        </c:ser>
        <c:ser>
          <c:idx val="2"/>
          <c:order val="2"/>
          <c:tx>
            <c:strRef>
              <c:f>'Reaktionstid alle forsøg v2'!$D$2</c:f>
              <c:strCache>
                <c:ptCount val="1"/>
                <c:pt idx="0">
                  <c:v>Forsøg 3 -  Reaktionstid - syn (online)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'Reaktionstid alle forsøg v2'!$D$153</c:f>
              <c:numCache>
                <c:formatCode>0</c:formatCode>
                <c:ptCount val="1"/>
                <c:pt idx="0">
                  <c:v>270.36363636363637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DA-F541-AE3E-1258450C3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70335"/>
        <c:axId val="430335423"/>
      </c:barChart>
      <c:catAx>
        <c:axId val="430570335"/>
        <c:scaling>
          <c:orientation val="minMax"/>
        </c:scaling>
        <c:delete val="1"/>
        <c:axPos val="b"/>
        <c:majorTickMark val="none"/>
        <c:minorTickMark val="none"/>
        <c:tickLblPos val="nextTo"/>
        <c:crossAx val="430335423"/>
        <c:crosses val="autoZero"/>
        <c:auto val="1"/>
        <c:lblAlgn val="ctr"/>
        <c:lblOffset val="100"/>
        <c:noMultiLvlLbl val="0"/>
      </c:catAx>
      <c:valAx>
        <c:axId val="43033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Reaktionstid</a:t>
                </a:r>
                <a:r>
                  <a:rPr lang="da-DK" baseline="0"/>
                  <a:t> (ms)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30570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Syn - lineal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'Reaktionstid alle forsøg v1'!$R$8</c:f>
              <c:numCache>
                <c:formatCode>0</c:formatCode>
                <c:ptCount val="1"/>
                <c:pt idx="0">
                  <c:v>288.95668676533336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A-A848-8701-78FF5B91482B}"/>
            </c:ext>
          </c:extLst>
        </c:ser>
        <c:ser>
          <c:idx val="2"/>
          <c:order val="1"/>
          <c:tx>
            <c:v>Hørelse - lineal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'Reaktionstid alle forsøg v1'!$R$23</c:f>
              <c:numCache>
                <c:formatCode>#,##0</c:formatCode>
                <c:ptCount val="1"/>
                <c:pt idx="0">
                  <c:v>273.25715633933328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0A-A848-8701-78FF5B91482B}"/>
            </c:ext>
          </c:extLst>
        </c:ser>
        <c:ser>
          <c:idx val="1"/>
          <c:order val="2"/>
          <c:tx>
            <c:v>Syn - online 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'Reaktionstid alle forsøg v1'!$R$33</c:f>
              <c:numCache>
                <c:formatCode>0</c:formatCode>
                <c:ptCount val="1"/>
                <c:pt idx="0">
                  <c:v>270.36363636363637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0A-A848-8701-78FF5B914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8"/>
        <c:overlap val="-27"/>
        <c:axId val="505187728"/>
        <c:axId val="522445520"/>
      </c:barChart>
      <c:catAx>
        <c:axId val="505187728"/>
        <c:scaling>
          <c:orientation val="minMax"/>
        </c:scaling>
        <c:delete val="1"/>
        <c:axPos val="b"/>
        <c:majorTickMark val="none"/>
        <c:minorTickMark val="none"/>
        <c:tickLblPos val="nextTo"/>
        <c:crossAx val="522445520"/>
        <c:crosses val="autoZero"/>
        <c:auto val="1"/>
        <c:lblAlgn val="ctr"/>
        <c:lblOffset val="100"/>
        <c:noMultiLvlLbl val="0"/>
      </c:catAx>
      <c:valAx>
        <c:axId val="52244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Reaktionstid (ms)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0518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ptos Narrow" panose="02110004020202020204"/>
              </a:rPr>
              <a:t>Gennemsnitstal hudens nociceptorer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Smertereceptorer!$B$24</c:f>
              <c:strCache>
                <c:ptCount val="1"/>
                <c:pt idx="0">
                  <c:v>Pege (gennemsnit) (mm)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Smertereceptorer!$B$25:$B$31</c:f>
              <c:numCache>
                <c:formatCode>0.0</c:formatCode>
                <c:ptCount val="7"/>
                <c:pt idx="0">
                  <c:v>2.3333333333333335</c:v>
                </c:pt>
                <c:pt idx="1">
                  <c:v>1.8</c:v>
                </c:pt>
                <c:pt idx="2">
                  <c:v>2.5</c:v>
                </c:pt>
                <c:pt idx="3">
                  <c:v>3.6666666666666665</c:v>
                </c:pt>
                <c:pt idx="4">
                  <c:v>4.666666666666667</c:v>
                </c:pt>
                <c:pt idx="5">
                  <c:v>4</c:v>
                </c:pt>
                <c:pt idx="6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6-604C-A6C0-F121F466E56B}"/>
            </c:ext>
          </c:extLst>
        </c:ser>
        <c:ser>
          <c:idx val="2"/>
          <c:order val="1"/>
          <c:tx>
            <c:strRef>
              <c:f>Smertereceptorer!$C$24</c:f>
              <c:strCache>
                <c:ptCount val="1"/>
                <c:pt idx="0">
                  <c:v>Ryg (gennemsnit) (mm)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Smertereceptorer!$C$25:$C$31</c:f>
              <c:numCache>
                <c:formatCode>0.0</c:formatCode>
                <c:ptCount val="7"/>
                <c:pt idx="0">
                  <c:v>2.3333333333333335</c:v>
                </c:pt>
                <c:pt idx="1">
                  <c:v>10.333333333333334</c:v>
                </c:pt>
                <c:pt idx="2">
                  <c:v>10.333333333333334</c:v>
                </c:pt>
                <c:pt idx="3">
                  <c:v>39.666666666666664</c:v>
                </c:pt>
                <c:pt idx="4">
                  <c:v>30.333333333333332</c:v>
                </c:pt>
                <c:pt idx="5">
                  <c:v>4.666666666666667</c:v>
                </c:pt>
                <c:pt idx="6">
                  <c:v>21.666666666666668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6-604C-A6C0-F121F466E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9787904"/>
        <c:axId val="229885264"/>
      </c:barChart>
      <c:catAx>
        <c:axId val="229787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Forsøgpsperson</a:t>
                </a:r>
                <a:r>
                  <a:rPr lang="da-DK" baseline="0"/>
                  <a:t> 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29885264"/>
        <c:crosses val="autoZero"/>
        <c:auto val="1"/>
        <c:lblAlgn val="ctr"/>
        <c:lblOffset val="100"/>
        <c:noMultiLvlLbl val="0"/>
      </c:catAx>
      <c:valAx>
        <c:axId val="22988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Afstant mellem nål A og B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2978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</cx:chartData>
  <cx:chart>
    <cx:title pos="t" align="ctr" overlay="0">
      <cx:tx>
        <cx:txData>
          <cx:v>Reaktionstid ved forskellige ydre stimuli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a-DK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Reaktionstid ved forskellige ydre stimuli</a:t>
          </a:r>
        </a:p>
      </cx:txPr>
    </cx:title>
    <cx:plotArea>
      <cx:plotAreaRegion>
        <cx:series layoutId="boxWhisker" uniqueId="{1BF0A520-CE01-4F46-8CF7-51DA0DBB8B57}">
          <cx:tx>
            <cx:txData>
              <cx:f>_xlchart.v1.0</cx:f>
              <cx:v>Forsøg 1 - Reaktionstid - syn (lineal</cx:v>
            </cx:txData>
          </cx:tx>
          <cx:dataLabels pos="l">
            <cx:visibility seriesName="0" categoryName="0" value="1"/>
          </cx:dataLabels>
          <cx:dataId val="0"/>
          <cx:layoutPr>
            <cx:visibility meanLine="1" meanMarker="1" nonoutliers="0" outliers="1"/>
            <cx:statistics quartileMethod="exclusive"/>
          </cx:layoutPr>
        </cx:series>
        <cx:series layoutId="boxWhisker" uniqueId="{B714A86E-377B-1B48-8F7F-74C034101161}">
          <cx:tx>
            <cx:txData>
              <cx:f>_xlchart.v1.2</cx:f>
              <cx:v>Forsøg 2 -  Reaktionstid - hørelse (lineal</cx:v>
            </cx:txData>
          </cx:tx>
          <cx:dataLabels pos="l">
            <cx:visibility seriesName="0" categoryName="0" value="1"/>
          </cx:dataLabels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B9DC3113-C506-7648-B7A0-3393652B2D2A}">
          <cx:tx>
            <cx:txData>
              <cx:f>_xlchart.v1.4</cx:f>
              <cx:v>Forsøg 3 -  Reaktionstid - syn (online)</cx:v>
            </cx:txData>
          </cx:tx>
          <cx:dataLabels pos="l">
            <cx:visibility seriesName="0" categoryName="0" value="1"/>
          </cx:dataLabels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 max="1010" min="90"/>
        <cx:majorGridlines/>
        <cx:tickLabels/>
      </cx:axis>
    </cx:plotArea>
    <cx:legend pos="b" align="ctr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  <cx:data id="1">
      <cx:numDim type="val">
        <cx:f>_xlchart.v1.9</cx:f>
      </cx:numDim>
    </cx:data>
    <cx:data id="2">
      <cx:numDim type="val">
        <cx:f>_xlchart.v1.11</cx:f>
      </cx:numDim>
    </cx:data>
  </cx:chartData>
  <cx:chart>
    <cx:plotArea>
      <cx:plotAreaRegion>
        <cx:series layoutId="boxWhisker" uniqueId="{1BF0A520-CE01-4F46-8CF7-51DA0DBB8B57}">
          <cx:tx>
            <cx:txData>
              <cx:f>_xlchart.v1.6</cx:f>
              <cx:v>Forsøg 1 - Reaktionstid - syn (lineal</cx:v>
            </cx:txData>
          </cx:tx>
          <cx:dataLabels pos="l">
            <cx:visibility seriesName="0" categoryName="0" value="1"/>
          </cx:dataLabels>
          <cx:dataId val="0"/>
          <cx:layoutPr>
            <cx:visibility meanLine="1" meanMarker="1" nonoutliers="0" outliers="0"/>
            <cx:statistics quartileMethod="exclusive"/>
          </cx:layoutPr>
        </cx:series>
        <cx:series layoutId="boxWhisker" uniqueId="{B714A86E-377B-1B48-8F7F-74C034101161}">
          <cx:tx>
            <cx:txData>
              <cx:f>_xlchart.v1.8</cx:f>
              <cx:v>Forsøg 2 -  Reaktionstid - hørelse (lineal</cx:v>
            </cx:txData>
          </cx:tx>
          <cx:dataLabels pos="l">
            <cx:visibility seriesName="0" categoryName="0" value="1"/>
          </cx:dataLabels>
          <cx:dataId val="1"/>
          <cx:layoutPr>
            <cx:visibility meanLine="0" meanMarker="1" nonoutliers="0" outliers="0"/>
            <cx:statistics quartileMethod="exclusive"/>
          </cx:layoutPr>
        </cx:series>
        <cx:series layoutId="boxWhisker" uniqueId="{B9DC3113-C506-7648-B7A0-3393652B2D2A}">
          <cx:tx>
            <cx:txData>
              <cx:f>_xlchart.v1.10</cx:f>
              <cx:v>Forsøg 3 -  Reaktionstid - syn (online)</cx:v>
            </cx:txData>
          </cx:tx>
          <cx:dataLabels pos="l">
            <cx:visibility seriesName="0" categoryName="0" value="1"/>
          </cx:dataLabels>
          <cx:dataId val="2"/>
          <cx:layoutPr>
            <cx:visibility meanLine="0" meanMarker="1" nonoutliers="0" outliers="0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 min="120"/>
        <cx:majorGridlines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endParaRPr lang="da-DK" sz="9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endParaRPr>
          </a:p>
        </cx:txPr>
      </cx:axis>
    </cx:plotArea>
    <cx:legend pos="b" align="ctr" overlay="0"/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_xlchart.v1.12</cx:f>
      </cx:numDim>
    </cx:data>
    <cx:data id="1">
      <cx:numDim type="val">
        <cx:f>_xlchart.v1.13</cx:f>
      </cx:numDim>
    </cx:data>
    <cx:data id="2">
      <cx:numDim type="val">
        <cx:f>_xlchart.v1.14</cx:f>
      </cx:numDim>
    </cx:data>
    <cx:data id="3">
      <cx:numDim type="val">
        <cx:f>_xlchart.v1.15</cx:f>
      </cx:numDim>
    </cx:data>
    <cx:data id="4">
      <cx:numDim type="val">
        <cx:f>_xlchart.v1.16</cx:f>
      </cx:numDim>
    </cx:data>
    <cx:data id="5">
      <cx:numDim type="val">
        <cx:f>_xlchart.v1.17</cx:f>
      </cx:numDim>
    </cx:data>
    <cx:data id="6">
      <cx:numDim type="val">
        <cx:f>_xlchart.v1.18</cx:f>
      </cx:numDim>
    </cx:data>
    <cx:data id="7">
      <cx:numDim type="val">
        <cx:f>_xlchart.v1.19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da-DK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ptos Narrow" panose="02110004020202020204"/>
              </a:rPr>
              <a:t>Reaktionstidsforsøg - alle forsøg, begge køn</a:t>
            </a:r>
          </a:p>
          <a:p>
            <a:pPr algn="ctr" rtl="0">
              <a:defRPr/>
            </a:pPr>
            <a:endParaRPr lang="da-DK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endParaRPr>
          </a:p>
        </cx:rich>
      </cx:tx>
    </cx:title>
    <cx:plotArea>
      <cx:plotAreaRegion>
        <cx:series layoutId="boxWhisker" uniqueId="{81958703-5BDD-BD4F-987E-7205E81FAD64}" formatIdx="0">
          <cx:dataLabels pos="r">
            <cx:visibility seriesName="0" categoryName="0" value="1"/>
          </cx:dataLabels>
          <cx:dataId val="0"/>
          <cx:layoutPr>
            <cx:visibility meanLine="1" meanMarker="1" nonoutliers="0" outliers="1"/>
            <cx:statistics quartileMethod="exclusive"/>
          </cx:layoutPr>
        </cx:series>
        <cx:series layoutId="boxWhisker" uniqueId="{77D94239-5B3A-0B45-A44A-FC82A67F5D7C}" formatIdx="1">
          <cx:dataLabels pos="r">
            <cx:visibility seriesName="0" categoryName="0" value="1"/>
          </cx:dataLabels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5A0FDD89-D39F-3445-9A41-A4608E1BFED5}" formatIdx="2">
          <cx:dataLabels pos="r">
            <cx:visibility seriesName="0" categoryName="0" value="1"/>
          </cx:dataLabels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CCA702C2-CA7C-AB49-94B9-238E49E68316}" formatIdx="4">
          <cx:dataLabels pos="r">
            <cx:visibility seriesName="0" categoryName="0" value="1"/>
          </cx:dataLabels>
          <cx:dataId val="3"/>
          <cx:layoutPr>
            <cx:visibility meanLine="0" meanMarker="1" nonoutliers="0" outliers="1"/>
            <cx:statistics quartileMethod="exclusive"/>
          </cx:layoutPr>
        </cx:series>
        <cx:series layoutId="boxWhisker" uniqueId="{4C4CB7CC-2F0E-534F-A5DA-F6D7F68DD2C1}" formatIdx="5">
          <cx:dataLabels pos="r">
            <cx:visibility seriesName="0" categoryName="0" value="1"/>
          </cx:dataLabels>
          <cx:dataId val="4"/>
          <cx:layoutPr>
            <cx:visibility meanLine="0" meanMarker="1" nonoutliers="0" outliers="1"/>
            <cx:statistics quartileMethod="exclusive"/>
          </cx:layoutPr>
        </cx:series>
        <cx:series layoutId="boxWhisker" uniqueId="{33E2D5D9-B262-A141-BB5C-A99D374E00B0}" formatIdx="6">
          <cx:dataLabels pos="r">
            <cx:visibility seriesName="0" categoryName="0" value="1"/>
          </cx:dataLabels>
          <cx:dataId val="5"/>
          <cx:layoutPr>
            <cx:visibility meanLine="0" meanMarker="1" nonoutliers="0" outliers="1"/>
            <cx:statistics quartileMethod="exclusive"/>
          </cx:layoutPr>
        </cx:series>
        <cx:series layoutId="boxWhisker" uniqueId="{0AF05D3D-EED6-3B42-BBC5-3EB3581C30F7}" formatIdx="7">
          <cx:dataLabels pos="r">
            <cx:visibility seriesName="0" categoryName="0" value="1"/>
          </cx:dataLabels>
          <cx:dataId val="6"/>
          <cx:layoutPr>
            <cx:visibility meanLine="0" meanMarker="1" nonoutliers="0" outliers="1"/>
            <cx:statistics quartileMethod="exclusive"/>
          </cx:layoutPr>
        </cx:series>
        <cx:series layoutId="boxWhisker" uniqueId="{3CB76FF3-CA73-5241-BCB8-B3D9CC1B5010}" formatIdx="8">
          <cx:dataLabels pos="r">
            <cx:visibility seriesName="0" categoryName="0" value="1"/>
          </cx:dataLabels>
          <cx:dataId val="7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_xlchart.v1.20</cx:f>
      </cx:numDim>
    </cx:data>
    <cx:data id="1">
      <cx:numDim type="val">
        <cx:f>_xlchart.v1.21</cx:f>
      </cx:numDim>
    </cx:data>
    <cx:data id="2">
      <cx:numDim type="val">
        <cx:f>_xlchart.v1.22</cx:f>
      </cx:numDim>
    </cx:data>
    <cx:data id="3">
      <cx:numDim type="val">
        <cx:f>_xlchart.v1.23</cx:f>
      </cx:numDim>
    </cx:data>
    <cx:data id="4">
      <cx:numDim type="val">
        <cx:f>_xlchart.v1.24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da-DK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ptos Narrow" panose="02110004020202020204"/>
              </a:rPr>
              <a:t>Reaktionstidsforsøg - alle forsøg, piger</a:t>
            </a:r>
          </a:p>
          <a:p>
            <a:pPr algn="ctr" rtl="0">
              <a:defRPr/>
            </a:pPr>
            <a:endParaRPr lang="da-DK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endParaRPr>
          </a:p>
        </cx:rich>
      </cx:tx>
    </cx:title>
    <cx:plotArea>
      <cx:plotAreaRegion>
        <cx:series layoutId="boxWhisker" uniqueId="{81958703-5BDD-BD4F-987E-7205E81FAD64}" formatIdx="0">
          <cx:dataLabels pos="r">
            <cx:visibility seriesName="0" categoryName="0" value="1"/>
          </cx:dataLabels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77D94239-5B3A-0B45-A44A-FC82A67F5D7C}" formatIdx="1">
          <cx:dataLabels pos="r">
            <cx:visibility seriesName="0" categoryName="0" value="1"/>
          </cx:dataLabels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5A0FDD89-D39F-3445-9A41-A4608E1BFED5}" formatIdx="2">
          <cx:dataLabels pos="r">
            <cx:visibility seriesName="0" categoryName="0" value="1"/>
          </cx:dataLabels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CCA702C2-CA7C-AB49-94B9-238E49E68316}" formatIdx="4">
          <cx:dataLabels pos="r">
            <cx:visibility seriesName="0" categoryName="0" value="1"/>
          </cx:dataLabels>
          <cx:dataId val="3"/>
          <cx:layoutPr>
            <cx:visibility meanLine="0" meanMarker="1" nonoutliers="0" outliers="1"/>
            <cx:statistics quartileMethod="exclusive"/>
          </cx:layoutPr>
        </cx:series>
        <cx:series layoutId="boxWhisker" uniqueId="{4C4CB7CC-2F0E-534F-A5DA-F6D7F68DD2C1}" formatIdx="5">
          <cx:dataLabels pos="r">
            <cx:visibility seriesName="0" categoryName="0" value="1"/>
          </cx:dataLabels>
          <cx:dataId val="4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 max="1010" min="100"/>
        <cx:majorGridlines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_xlchart.v1.25</cx:f>
      </cx:numDim>
    </cx:data>
    <cx:data id="1">
      <cx:numDim type="val">
        <cx:f>_xlchart.v1.26</cx:f>
      </cx:numDim>
    </cx:data>
    <cx:data id="2">
      <cx:numDim type="val">
        <cx:f>_xlchart.v1.27</cx:f>
      </cx:numDim>
    </cx:data>
    <cx:data id="3">
      <cx:numDim type="val">
        <cx:f>_xlchart.v1.28</cx:f>
      </cx:numDim>
    </cx:data>
    <cx:data id="4">
      <cx:numDim type="val">
        <cx:f>_xlchart.v1.29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da-DK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ptos Narrow" panose="02110004020202020204"/>
              </a:rPr>
              <a:t>Reaktionstidsforsøg - alle forsøg, drenge</a:t>
            </a:r>
          </a:p>
          <a:p>
            <a:pPr algn="ctr" rtl="0">
              <a:defRPr/>
            </a:pPr>
            <a:endParaRPr lang="da-DK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endParaRPr>
          </a:p>
        </cx:rich>
      </cx:tx>
    </cx:title>
    <cx:plotArea>
      <cx:plotAreaRegion>
        <cx:series layoutId="boxWhisker" uniqueId="{CCA702C2-CA7C-AB49-94B9-238E49E68316}" formatIdx="4">
          <cx:dataLabels pos="r">
            <cx:visibility seriesName="0" categoryName="0" value="1"/>
          </cx:dataLabels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4C4CB7CC-2F0E-534F-A5DA-F6D7F68DD2C1}" formatIdx="5">
          <cx:dataLabels pos="r">
            <cx:visibility seriesName="0" categoryName="0" value="1"/>
          </cx:dataLabels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33E2D5D9-B262-A141-BB5C-A99D374E00B0}" formatIdx="6">
          <cx:dataLabels pos="r">
            <cx:visibility seriesName="0" categoryName="0" value="1"/>
          </cx:dataLabels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0AF05D3D-EED6-3B42-BBC5-3EB3581C30F7}" formatIdx="7">
          <cx:dataLabels pos="r">
            <cx:visibility seriesName="0" categoryName="0" value="1"/>
          </cx:dataLabels>
          <cx:dataId val="3"/>
          <cx:layoutPr>
            <cx:visibility meanLine="0" meanMarker="1" nonoutliers="0" outliers="1"/>
            <cx:statistics quartileMethod="exclusive"/>
          </cx:layoutPr>
        </cx:series>
        <cx:series layoutId="boxWhisker" uniqueId="{3CB76FF3-CA73-5241-BCB8-B3D9CC1B5010}" formatIdx="8">
          <cx:dataLabels pos="r">
            <cx:visibility seriesName="0" categoryName="0" value="1"/>
          </cx:dataLabels>
          <cx:dataId val="4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 max="430" min="150"/>
        <cx:majorGridlines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_xlchart.v1.30</cx:f>
      </cx:numDim>
    </cx:data>
    <cx:data id="1">
      <cx:numDim type="val">
        <cx:f>_xlchart.v1.31</cx:f>
      </cx:numDim>
    </cx:data>
    <cx:data id="2">
      <cx:numDim type="val">
        <cx:f>_xlchart.v1.32</cx:f>
      </cx:numDim>
    </cx:data>
    <cx:data id="3">
      <cx:numDim type="val">
        <cx:f>_xlchart.v1.33</cx:f>
      </cx:numDim>
    </cx:data>
    <cx:data id="4">
      <cx:numDim type="val">
        <cx:f>_xlchart.v1.34</cx:f>
      </cx:numDim>
    </cx:data>
    <cx:data id="5">
      <cx:numDim type="val">
        <cx:f>_xlchart.v1.35</cx:f>
      </cx:numDim>
    </cx:data>
    <cx:data id="6">
      <cx:numDim type="val">
        <cx:f>_xlchart.v1.36</cx:f>
      </cx:numDim>
    </cx:data>
    <cx:data id="7">
      <cx:numDim type="val">
        <cx:f>_xlchart.v1.37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da-DK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ptos Narrow" panose="02110004020202020204"/>
              </a:rPr>
              <a:t>Reaktionstidsforsøg - alle forsøg, begge køn</a:t>
            </a:r>
          </a:p>
          <a:p>
            <a:pPr algn="ctr" rtl="0">
              <a:defRPr/>
            </a:pPr>
            <a:endParaRPr lang="da-DK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endParaRPr>
          </a:p>
        </cx:rich>
      </cx:tx>
    </cx:title>
    <cx:plotArea>
      <cx:plotAreaRegion>
        <cx:series layoutId="boxWhisker" uniqueId="{81958703-5BDD-BD4F-987E-7205E81FAD64}" formatIdx="0">
          <cx:dataLabels pos="r">
            <cx:visibility seriesName="0" categoryName="0" value="1"/>
          </cx:dataLabels>
          <cx:dataId val="0"/>
          <cx:layoutPr>
            <cx:visibility meanLine="0" meanMarker="1" nonoutliers="0" outliers="0"/>
            <cx:statistics quartileMethod="exclusive"/>
          </cx:layoutPr>
        </cx:series>
        <cx:series layoutId="boxWhisker" uniqueId="{77D94239-5B3A-0B45-A44A-FC82A67F5D7C}" formatIdx="1">
          <cx:dataLabels pos="r">
            <cx:visibility seriesName="0" categoryName="0" value="1"/>
          </cx:dataLabels>
          <cx:dataId val="1"/>
          <cx:layoutPr>
            <cx:visibility meanLine="0" meanMarker="1" nonoutliers="0" outliers="0"/>
            <cx:statistics quartileMethod="exclusive"/>
          </cx:layoutPr>
        </cx:series>
        <cx:series layoutId="boxWhisker" uniqueId="{5A0FDD89-D39F-3445-9A41-A4608E1BFED5}" formatIdx="2">
          <cx:dataLabels pos="r">
            <cx:visibility seriesName="0" categoryName="0" value="1"/>
          </cx:dataLabels>
          <cx:dataId val="2"/>
          <cx:layoutPr>
            <cx:visibility meanLine="0" meanMarker="1" nonoutliers="0" outliers="0"/>
            <cx:statistics quartileMethod="exclusive"/>
          </cx:layoutPr>
        </cx:series>
        <cx:series layoutId="boxWhisker" uniqueId="{CCA702C2-CA7C-AB49-94B9-238E49E68316}" formatIdx="4">
          <cx:dataLabels pos="r">
            <cx:visibility seriesName="0" categoryName="0" value="1"/>
          </cx:dataLabels>
          <cx:dataId val="3"/>
          <cx:layoutPr>
            <cx:visibility meanLine="0" meanMarker="1" nonoutliers="0" outliers="1"/>
            <cx:statistics quartileMethod="exclusive"/>
          </cx:layoutPr>
        </cx:series>
        <cx:series layoutId="boxWhisker" uniqueId="{4C4CB7CC-2F0E-534F-A5DA-F6D7F68DD2C1}" formatIdx="5">
          <cx:dataLabels pos="r">
            <cx:visibility seriesName="0" categoryName="0" value="1"/>
          </cx:dataLabels>
          <cx:dataId val="4"/>
          <cx:layoutPr>
            <cx:visibility meanLine="0" meanMarker="1" nonoutliers="0" outliers="1"/>
            <cx:statistics quartileMethod="exclusive"/>
          </cx:layoutPr>
        </cx:series>
        <cx:series layoutId="boxWhisker" uniqueId="{33E2D5D9-B262-A141-BB5C-A99D374E00B0}" formatIdx="6">
          <cx:dataLabels pos="r">
            <cx:visibility seriesName="0" categoryName="0" value="1"/>
          </cx:dataLabels>
          <cx:dataId val="5"/>
          <cx:layoutPr>
            <cx:visibility meanLine="0" meanMarker="1" nonoutliers="0" outliers="0"/>
            <cx:statistics quartileMethod="exclusive"/>
          </cx:layoutPr>
        </cx:series>
        <cx:series layoutId="boxWhisker" uniqueId="{0AF05D3D-EED6-3B42-BBC5-3EB3581C30F7}" formatIdx="7">
          <cx:dataLabels pos="r">
            <cx:visibility seriesName="0" categoryName="0" value="1"/>
          </cx:dataLabels>
          <cx:dataId val="6"/>
          <cx:layoutPr>
            <cx:visibility meanLine="0" meanMarker="1" nonoutliers="0" outliers="0"/>
            <cx:statistics quartileMethod="exclusive"/>
          </cx:layoutPr>
        </cx:series>
        <cx:series layoutId="boxWhisker" uniqueId="{3CB76FF3-CA73-5241-BCB8-B3D9CC1B5010}" formatIdx="8">
          <cx:dataLabels pos="r">
            <cx:visibility seriesName="0" categoryName="0" value="1"/>
          </cx:dataLabels>
          <cx:dataId val="7"/>
          <cx:layoutPr>
            <cx:visibility meanLine="0" meanMarker="1" nonoutliers="0" outliers="0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_xlchart.v1.43</cx:f>
      </cx:numDim>
    </cx:data>
    <cx:data id="1">
      <cx:numDim type="val">
        <cx:f>_xlchart.v1.44</cx:f>
      </cx:numDim>
    </cx:data>
    <cx:data id="2">
      <cx:numDim type="val">
        <cx:f>_xlchart.v1.45</cx:f>
      </cx:numDim>
    </cx:data>
    <cx:data id="3">
      <cx:numDim type="val">
        <cx:f>_xlchart.v1.46</cx:f>
      </cx:numDim>
    </cx:data>
    <cx:data id="4">
      <cx:numDim type="val">
        <cx:f>_xlchart.v1.47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da-DK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ptos Narrow" panose="02110004020202020204"/>
              </a:rPr>
              <a:t>Reaktionstidsforsøg - alle forsøg, piger</a:t>
            </a:r>
          </a:p>
          <a:p>
            <a:pPr algn="ctr" rtl="0">
              <a:defRPr/>
            </a:pPr>
            <a:endParaRPr lang="da-DK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endParaRPr>
          </a:p>
        </cx:rich>
      </cx:tx>
    </cx:title>
    <cx:plotArea>
      <cx:plotAreaRegion>
        <cx:series layoutId="boxWhisker" uniqueId="{81958703-5BDD-BD4F-987E-7205E81FAD64}" formatIdx="0">
          <cx:dataLabels pos="r">
            <cx:visibility seriesName="0" categoryName="0" value="1"/>
          </cx:dataLabels>
          <cx:dataId val="0"/>
          <cx:layoutPr>
            <cx:visibility meanLine="0" meanMarker="1" nonoutliers="0" outliers="0"/>
            <cx:statistics quartileMethod="exclusive"/>
          </cx:layoutPr>
        </cx:series>
        <cx:series layoutId="boxWhisker" uniqueId="{77D94239-5B3A-0B45-A44A-FC82A67F5D7C}" formatIdx="1">
          <cx:dataLabels pos="r">
            <cx:visibility seriesName="0" categoryName="0" value="1"/>
          </cx:dataLabels>
          <cx:dataId val="1"/>
          <cx:layoutPr>
            <cx:visibility meanLine="1" meanMarker="1" nonoutliers="0" outliers="0"/>
            <cx:statistics quartileMethod="inclusive"/>
          </cx:layoutPr>
        </cx:series>
        <cx:series layoutId="boxWhisker" uniqueId="{5A0FDD89-D39F-3445-9A41-A4608E1BFED5}" formatIdx="2">
          <cx:dataLabels pos="r">
            <cx:visibility seriesName="0" categoryName="0" value="1"/>
          </cx:dataLabels>
          <cx:dataId val="2"/>
          <cx:layoutPr>
            <cx:visibility meanLine="0" meanMarker="1" nonoutliers="0" outliers="0"/>
            <cx:statistics quartileMethod="exclusive"/>
          </cx:layoutPr>
        </cx:series>
        <cx:series layoutId="boxWhisker" uniqueId="{CCA702C2-CA7C-AB49-94B9-238E49E68316}" formatIdx="4">
          <cx:dataLabels pos="r">
            <cx:visibility seriesName="0" categoryName="0" value="1"/>
          </cx:dataLabels>
          <cx:dataId val="3"/>
          <cx:layoutPr>
            <cx:visibility meanLine="0" meanMarker="1" nonoutliers="0" outliers="1"/>
            <cx:statistics quartileMethod="exclusive"/>
          </cx:layoutPr>
        </cx:series>
        <cx:series layoutId="boxWhisker" uniqueId="{4C4CB7CC-2F0E-534F-A5DA-F6D7F68DD2C1}" formatIdx="5">
          <cx:dataLabels pos="r">
            <cx:visibility seriesName="0" categoryName="0" value="1"/>
          </cx:dataLabels>
          <cx:dataId val="4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 max="590" min="120"/>
        <cx:majorGridlines/>
        <cx:tickLabels/>
      </cx:axis>
    </cx:plotArea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_xlchart.v1.38</cx:f>
      </cx:numDim>
    </cx:data>
    <cx:data id="1">
      <cx:numDim type="val">
        <cx:f>_xlchart.v1.39</cx:f>
      </cx:numDim>
    </cx:data>
    <cx:data id="2">
      <cx:numDim type="val">
        <cx:f>_xlchart.v1.40</cx:f>
      </cx:numDim>
    </cx:data>
    <cx:data id="3">
      <cx:numDim type="val">
        <cx:f>_xlchart.v1.41</cx:f>
      </cx:numDim>
    </cx:data>
    <cx:data id="4">
      <cx:numDim type="val">
        <cx:f>_xlchart.v1.42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da-DK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ptos Narrow" panose="02110004020202020204"/>
              </a:rPr>
              <a:t>Reaktionstidsforsøg - alle forsøg, drenge</a:t>
            </a:r>
          </a:p>
          <a:p>
            <a:pPr algn="ctr" rtl="0">
              <a:defRPr/>
            </a:pPr>
            <a:endParaRPr lang="da-DK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endParaRPr>
          </a:p>
        </cx:rich>
      </cx:tx>
    </cx:title>
    <cx:plotArea>
      <cx:plotAreaRegion>
        <cx:series layoutId="boxWhisker" uniqueId="{CCA702C2-CA7C-AB49-94B9-238E49E68316}" formatIdx="4">
          <cx:dataLabels pos="r">
            <cx:visibility seriesName="0" categoryName="0" value="1"/>
          </cx:dataLabels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4C4CB7CC-2F0E-534F-A5DA-F6D7F68DD2C1}" formatIdx="5">
          <cx:dataLabels pos="r">
            <cx:visibility seriesName="0" categoryName="0" value="1"/>
          </cx:dataLabels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33E2D5D9-B262-A141-BB5C-A99D374E00B0}" formatIdx="6">
          <cx:dataLabels pos="r">
            <cx:visibility seriesName="0" categoryName="0" value="1"/>
          </cx:dataLabels>
          <cx:dataId val="2"/>
          <cx:layoutPr>
            <cx:visibility meanLine="0" meanMarker="1" nonoutliers="0" outliers="0"/>
            <cx:statistics quartileMethod="exclusive"/>
          </cx:layoutPr>
        </cx:series>
        <cx:series layoutId="boxWhisker" uniqueId="{0AF05D3D-EED6-3B42-BBC5-3EB3581C30F7}" formatIdx="7">
          <cx:dataLabels pos="r">
            <cx:visibility seriesName="0" categoryName="0" value="1"/>
          </cx:dataLabels>
          <cx:dataId val="3"/>
          <cx:layoutPr>
            <cx:visibility meanLine="1" meanMarker="1" nonoutliers="0" outliers="0"/>
            <cx:statistics quartileMethod="exclusive"/>
          </cx:layoutPr>
        </cx:series>
        <cx:series layoutId="boxWhisker" uniqueId="{3CB76FF3-CA73-5241-BCB8-B3D9CC1B5010}" formatIdx="8">
          <cx:dataLabels pos="r">
            <cx:visibility seriesName="0" categoryName="0" value="1"/>
          </cx:dataLabels>
          <cx:dataId val="4"/>
          <cx:layoutPr>
            <cx:visibility meanLine="0" meanMarker="1" nonoutliers="0" outliers="0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 max="410" min="150"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microsoft.com/office/2014/relationships/chartEx" Target="../charts/chartEx1.xml"/><Relationship Id="rId1" Type="http://schemas.openxmlformats.org/officeDocument/2006/relationships/chart" Target="../charts/chart7.xml"/><Relationship Id="rId4" Type="http://schemas.microsoft.com/office/2014/relationships/chartEx" Target="../charts/chartEx2.xml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14/relationships/chartEx" Target="../charts/chartEx5.xml"/><Relationship Id="rId2" Type="http://schemas.microsoft.com/office/2014/relationships/chartEx" Target="../charts/chartEx4.xml"/><Relationship Id="rId1" Type="http://schemas.microsoft.com/office/2014/relationships/chartEx" Target="../charts/chartEx3.xml"/><Relationship Id="rId6" Type="http://schemas.microsoft.com/office/2014/relationships/chartEx" Target="../charts/chartEx8.xml"/><Relationship Id="rId5" Type="http://schemas.microsoft.com/office/2014/relationships/chartEx" Target="../charts/chartEx7.xml"/><Relationship Id="rId4" Type="http://schemas.microsoft.com/office/2014/relationships/chartEx" Target="../charts/chartEx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30701</xdr:colOff>
      <xdr:row>3</xdr:row>
      <xdr:rowOff>17025</xdr:rowOff>
    </xdr:from>
    <xdr:to>
      <xdr:col>30</xdr:col>
      <xdr:colOff>55823</xdr:colOff>
      <xdr:row>17</xdr:row>
      <xdr:rowOff>27911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E445986-C655-3ED9-61ED-4A149F8575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670717</xdr:colOff>
      <xdr:row>17</xdr:row>
      <xdr:rowOff>191095</xdr:rowOff>
    </xdr:from>
    <xdr:to>
      <xdr:col>27</xdr:col>
      <xdr:colOff>519905</xdr:colOff>
      <xdr:row>31</xdr:row>
      <xdr:rowOff>116483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0B22EDF-5CB8-9734-1E6C-BB6E0FA94B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9921</xdr:colOff>
      <xdr:row>34</xdr:row>
      <xdr:rowOff>19843</xdr:rowOff>
    </xdr:from>
    <xdr:to>
      <xdr:col>28</xdr:col>
      <xdr:colOff>533796</xdr:colOff>
      <xdr:row>47</xdr:row>
      <xdr:rowOff>163512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A19A78B8-CCDD-844D-9CA3-70F82968B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3</xdr:row>
      <xdr:rowOff>0</xdr:rowOff>
    </xdr:from>
    <xdr:to>
      <xdr:col>41</xdr:col>
      <xdr:colOff>25123</xdr:colOff>
      <xdr:row>17</xdr:row>
      <xdr:rowOff>10886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D423BFA8-B98A-0546-AFE6-8D20E989F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42</xdr:col>
      <xdr:colOff>0</xdr:colOff>
      <xdr:row>3</xdr:row>
      <xdr:rowOff>0</xdr:rowOff>
    </xdr:from>
    <xdr:to>
      <xdr:col>51</xdr:col>
      <xdr:colOff>25123</xdr:colOff>
      <xdr:row>17</xdr:row>
      <xdr:rowOff>10886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E5581D2B-99C7-8240-9165-4937DB6CD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52</xdr:col>
      <xdr:colOff>0</xdr:colOff>
      <xdr:row>3</xdr:row>
      <xdr:rowOff>0</xdr:rowOff>
    </xdr:from>
    <xdr:to>
      <xdr:col>61</xdr:col>
      <xdr:colOff>25123</xdr:colOff>
      <xdr:row>17</xdr:row>
      <xdr:rowOff>10886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8D283FB6-8200-0644-BC27-7AB7B3BD5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654050</xdr:colOff>
      <xdr:row>160</xdr:row>
      <xdr:rowOff>69850</xdr:rowOff>
    </xdr:from>
    <xdr:to>
      <xdr:col>4</xdr:col>
      <xdr:colOff>679450</xdr:colOff>
      <xdr:row>174</xdr:row>
      <xdr:rowOff>146050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575CE55-91E3-9214-ECDB-E7954856A1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469900</xdr:colOff>
      <xdr:row>160</xdr:row>
      <xdr:rowOff>31750</xdr:rowOff>
    </xdr:from>
    <xdr:to>
      <xdr:col>15</xdr:col>
      <xdr:colOff>787400</xdr:colOff>
      <xdr:row>202</xdr:row>
      <xdr:rowOff>63500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Diagram 4">
              <a:extLst>
                <a:ext uri="{FF2B5EF4-FFF2-40B4-BE49-F238E27FC236}">
                  <a16:creationId xmlns:a16="http://schemas.microsoft.com/office/drawing/2014/main" id="{ABCE0F6C-1B6F-053F-691B-2E8AB005603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59900" y="32416750"/>
              <a:ext cx="8572500" cy="8032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  <xdr:twoCellAnchor>
    <xdr:from>
      <xdr:col>2</xdr:col>
      <xdr:colOff>647700</xdr:colOff>
      <xdr:row>176</xdr:row>
      <xdr:rowOff>12700</xdr:rowOff>
    </xdr:from>
    <xdr:to>
      <xdr:col>4</xdr:col>
      <xdr:colOff>673100</xdr:colOff>
      <xdr:row>190</xdr:row>
      <xdr:rowOff>88900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79A7B5B8-013C-1943-8139-09A3AD823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160</xdr:row>
      <xdr:rowOff>0</xdr:rowOff>
    </xdr:from>
    <xdr:to>
      <xdr:col>27</xdr:col>
      <xdr:colOff>317500</xdr:colOff>
      <xdr:row>202</xdr:row>
      <xdr:rowOff>31750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Diagram 7">
              <a:extLst>
                <a:ext uri="{FF2B5EF4-FFF2-40B4-BE49-F238E27FC236}">
                  <a16:creationId xmlns:a16="http://schemas.microsoft.com/office/drawing/2014/main" id="{F0723D96-E72A-E14E-8032-48EFACD86C1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96000" y="32385000"/>
              <a:ext cx="8572500" cy="8032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90</xdr:row>
      <xdr:rowOff>184150</xdr:rowOff>
    </xdr:from>
    <xdr:to>
      <xdr:col>9</xdr:col>
      <xdr:colOff>101600</xdr:colOff>
      <xdr:row>113</xdr:row>
      <xdr:rowOff>38100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Diagram 1">
              <a:extLst>
                <a:ext uri="{FF2B5EF4-FFF2-40B4-BE49-F238E27FC236}">
                  <a16:creationId xmlns:a16="http://schemas.microsoft.com/office/drawing/2014/main" id="{4BB1FBC9-55C7-6787-5B15-C9007DF3C4B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00250" y="18345150"/>
              <a:ext cx="5530850" cy="4235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  <xdr:twoCellAnchor>
    <xdr:from>
      <xdr:col>9</xdr:col>
      <xdr:colOff>812800</xdr:colOff>
      <xdr:row>91</xdr:row>
      <xdr:rowOff>12700</xdr:rowOff>
    </xdr:from>
    <xdr:to>
      <xdr:col>17</xdr:col>
      <xdr:colOff>565150</xdr:colOff>
      <xdr:row>113</xdr:row>
      <xdr:rowOff>57150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Diagram 2">
              <a:extLst>
                <a:ext uri="{FF2B5EF4-FFF2-40B4-BE49-F238E27FC236}">
                  <a16:creationId xmlns:a16="http://schemas.microsoft.com/office/drawing/2014/main" id="{6DF33E39-9966-524F-A10C-4488EECD8F9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42300" y="18364200"/>
              <a:ext cx="6356350" cy="4235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  <xdr:twoCellAnchor>
    <xdr:from>
      <xdr:col>18</xdr:col>
      <xdr:colOff>228600</xdr:colOff>
      <xdr:row>90</xdr:row>
      <xdr:rowOff>177800</xdr:rowOff>
    </xdr:from>
    <xdr:to>
      <xdr:col>25</xdr:col>
      <xdr:colOff>806450</xdr:colOff>
      <xdr:row>113</xdr:row>
      <xdr:rowOff>31750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Diagram 3">
              <a:extLst>
                <a:ext uri="{FF2B5EF4-FFF2-40B4-BE49-F238E27FC236}">
                  <a16:creationId xmlns:a16="http://schemas.microsoft.com/office/drawing/2014/main" id="{4DFF6825-C565-0642-8703-A50AA6D19ED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087600" y="18338800"/>
              <a:ext cx="6356350" cy="4235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  <xdr:twoCellAnchor>
    <xdr:from>
      <xdr:col>2</xdr:col>
      <xdr:colOff>0</xdr:colOff>
      <xdr:row>116</xdr:row>
      <xdr:rowOff>0</xdr:rowOff>
    </xdr:from>
    <xdr:to>
      <xdr:col>8</xdr:col>
      <xdr:colOff>577850</xdr:colOff>
      <xdr:row>138</xdr:row>
      <xdr:rowOff>44450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Diagram 4">
              <a:extLst>
                <a:ext uri="{FF2B5EF4-FFF2-40B4-BE49-F238E27FC236}">
                  <a16:creationId xmlns:a16="http://schemas.microsoft.com/office/drawing/2014/main" id="{6B101D0F-B242-0A46-88AA-00D5D4A405E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51000" y="23114000"/>
              <a:ext cx="5530850" cy="4235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  <xdr:twoCellAnchor>
    <xdr:from>
      <xdr:col>10</xdr:col>
      <xdr:colOff>0</xdr:colOff>
      <xdr:row>116</xdr:row>
      <xdr:rowOff>0</xdr:rowOff>
    </xdr:from>
    <xdr:to>
      <xdr:col>17</xdr:col>
      <xdr:colOff>577850</xdr:colOff>
      <xdr:row>138</xdr:row>
      <xdr:rowOff>44450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Diagram 5">
              <a:extLst>
                <a:ext uri="{FF2B5EF4-FFF2-40B4-BE49-F238E27FC236}">
                  <a16:creationId xmlns:a16="http://schemas.microsoft.com/office/drawing/2014/main" id="{0C3C5AFB-9FB4-9144-AE85-F1D79B20F04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55000" y="23114000"/>
              <a:ext cx="6356350" cy="4235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  <xdr:twoCellAnchor>
    <xdr:from>
      <xdr:col>19</xdr:col>
      <xdr:colOff>0</xdr:colOff>
      <xdr:row>116</xdr:row>
      <xdr:rowOff>0</xdr:rowOff>
    </xdr:from>
    <xdr:to>
      <xdr:col>26</xdr:col>
      <xdr:colOff>577850</xdr:colOff>
      <xdr:row>138</xdr:row>
      <xdr:rowOff>44450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Diagram 6">
              <a:extLst>
                <a:ext uri="{FF2B5EF4-FFF2-40B4-BE49-F238E27FC236}">
                  <a16:creationId xmlns:a16="http://schemas.microsoft.com/office/drawing/2014/main" id="{F93A6707-D81F-024F-A8B6-D613F6E1389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684500" y="23114000"/>
              <a:ext cx="6356350" cy="4235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</xdr:colOff>
      <xdr:row>11</xdr:row>
      <xdr:rowOff>38100</xdr:rowOff>
    </xdr:from>
    <xdr:to>
      <xdr:col>12</xdr:col>
      <xdr:colOff>419100</xdr:colOff>
      <xdr:row>29</xdr:row>
      <xdr:rowOff>165100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DECF9B2-AD74-4C90-4F43-550E5C2CB5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31</xdr:row>
      <xdr:rowOff>0</xdr:rowOff>
    </xdr:from>
    <xdr:to>
      <xdr:col>12</xdr:col>
      <xdr:colOff>412750</xdr:colOff>
      <xdr:row>49</xdr:row>
      <xdr:rowOff>127000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0D3D3D0-6035-FA41-92D2-6BBC6ACB2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opLeftCell="A8" zoomScale="128" zoomScaleNormal="128" workbookViewId="0">
      <selection activeCell="AD20" sqref="AD20"/>
    </sheetView>
  </sheetViews>
  <sheetFormatPr baseColWidth="10" defaultColWidth="8.83203125" defaultRowHeight="16" x14ac:dyDescent="0.2"/>
  <cols>
    <col min="1" max="1" width="64.33203125" style="1" customWidth="1"/>
    <col min="2" max="2" width="27.5" style="1" customWidth="1"/>
    <col min="3" max="3" width="14.6640625" style="1" customWidth="1"/>
    <col min="4" max="4" width="11.5" style="1" customWidth="1"/>
    <col min="5" max="5" width="12.5" style="1" bestFit="1" customWidth="1"/>
    <col min="6" max="6" width="12" style="1" bestFit="1" customWidth="1"/>
    <col min="7" max="7" width="10.5" style="1" customWidth="1"/>
    <col min="8" max="9" width="9.33203125" style="1" bestFit="1" customWidth="1"/>
    <col min="10" max="10" width="14.33203125" style="1" bestFit="1" customWidth="1"/>
    <col min="11" max="11" width="11.5" style="1" customWidth="1"/>
    <col min="12" max="12" width="12.83203125" style="1" bestFit="1" customWidth="1"/>
    <col min="13" max="13" width="10" style="1" bestFit="1" customWidth="1"/>
    <col min="14" max="14" width="9.33203125" style="1" bestFit="1" customWidth="1"/>
    <col min="15" max="15" width="12.5" style="1" bestFit="1" customWidth="1"/>
    <col min="16" max="16" width="13.1640625" style="1" bestFit="1" customWidth="1"/>
    <col min="17" max="17" width="9.6640625" style="1" bestFit="1" customWidth="1"/>
    <col min="18" max="18" width="29.1640625" style="1" customWidth="1"/>
    <col min="19" max="19" width="14.83203125" style="1" customWidth="1"/>
    <col min="20" max="16384" width="8.83203125" style="1"/>
  </cols>
  <sheetData>
    <row r="1" spans="1:20" x14ac:dyDescent="0.2">
      <c r="A1" s="1" t="s">
        <v>5</v>
      </c>
    </row>
    <row r="3" spans="1:20" ht="17" thickBot="1" x14ac:dyDescent="0.25">
      <c r="A3" s="1" t="s">
        <v>4</v>
      </c>
    </row>
    <row r="4" spans="1:20" x14ac:dyDescent="0.2">
      <c r="A4" s="25" t="s">
        <v>20</v>
      </c>
      <c r="B4" s="26" t="s">
        <v>0</v>
      </c>
      <c r="C4" s="26" t="s">
        <v>9</v>
      </c>
      <c r="D4" s="26" t="s">
        <v>6</v>
      </c>
      <c r="E4" s="26" t="s">
        <v>11</v>
      </c>
      <c r="F4" s="26" t="s">
        <v>7</v>
      </c>
      <c r="G4" s="26" t="s">
        <v>17</v>
      </c>
      <c r="H4" s="26" t="s">
        <v>10</v>
      </c>
      <c r="I4" s="26" t="s">
        <v>18</v>
      </c>
      <c r="J4" s="26" t="s">
        <v>12</v>
      </c>
      <c r="K4" s="26" t="s">
        <v>13</v>
      </c>
      <c r="L4" s="26" t="s">
        <v>8</v>
      </c>
      <c r="M4" s="26" t="s">
        <v>14</v>
      </c>
      <c r="N4" s="26" t="s">
        <v>15</v>
      </c>
      <c r="O4" s="26" t="s">
        <v>16</v>
      </c>
      <c r="P4" s="27" t="s">
        <v>19</v>
      </c>
      <c r="Q4" s="1" t="s">
        <v>25</v>
      </c>
      <c r="T4" s="1" t="s">
        <v>32</v>
      </c>
    </row>
    <row r="5" spans="1:20" x14ac:dyDescent="0.2">
      <c r="A5" s="28">
        <v>1</v>
      </c>
      <c r="B5" s="32">
        <v>417.51527499999997</v>
      </c>
      <c r="C5" s="29">
        <v>293.51440000000002</v>
      </c>
      <c r="D5" s="30">
        <v>268.89</v>
      </c>
      <c r="E5" s="31">
        <v>280</v>
      </c>
      <c r="F5" s="29">
        <v>266.22500000000002</v>
      </c>
      <c r="G5" s="31">
        <v>291</v>
      </c>
      <c r="H5" s="29">
        <v>240</v>
      </c>
      <c r="I5" s="31">
        <v>270</v>
      </c>
      <c r="J5" s="29">
        <v>359.62188800000001</v>
      </c>
      <c r="K5" s="31">
        <v>259</v>
      </c>
      <c r="L5" s="29">
        <v>281.8328143</v>
      </c>
      <c r="M5" s="29">
        <v>266.60700000000003</v>
      </c>
      <c r="N5" s="32">
        <v>196</v>
      </c>
      <c r="O5" s="29">
        <v>282.10000000000002</v>
      </c>
      <c r="P5" s="33">
        <v>353.9</v>
      </c>
      <c r="Q5" s="54">
        <f>SUM(B5:P5)/15</f>
        <v>288.41375848666667</v>
      </c>
      <c r="R5" s="54"/>
      <c r="T5" s="56">
        <f>STDEV(Q5:Q14)</f>
        <v>15.854557046708489</v>
      </c>
    </row>
    <row r="6" spans="1:20" x14ac:dyDescent="0.2">
      <c r="A6" s="28">
        <v>2</v>
      </c>
      <c r="B6" s="32">
        <v>631.36456199999998</v>
      </c>
      <c r="C6" s="29">
        <v>268.88920000000002</v>
      </c>
      <c r="D6" s="30">
        <v>232.32</v>
      </c>
      <c r="E6" s="31">
        <v>220</v>
      </c>
      <c r="F6" s="29">
        <v>302.73700000000002</v>
      </c>
      <c r="G6" s="31">
        <v>225.8</v>
      </c>
      <c r="H6" s="29">
        <v>250</v>
      </c>
      <c r="I6" s="31">
        <v>281</v>
      </c>
      <c r="J6" s="29">
        <v>236.660404</v>
      </c>
      <c r="K6" s="31">
        <v>206</v>
      </c>
      <c r="L6" s="29">
        <v>292.47173350000003</v>
      </c>
      <c r="M6" s="29">
        <v>266.988</v>
      </c>
      <c r="N6" s="32">
        <v>232</v>
      </c>
      <c r="O6" s="29">
        <v>225.9</v>
      </c>
      <c r="P6" s="33">
        <v>583.1</v>
      </c>
      <c r="Q6" s="54">
        <f t="shared" ref="Q6:Q14" si="0">SUM(B6:P6)/15</f>
        <v>297.01539330000003</v>
      </c>
    </row>
    <row r="7" spans="1:20" x14ac:dyDescent="0.2">
      <c r="A7" s="28">
        <v>3</v>
      </c>
      <c r="B7" s="32">
        <v>682.28105900000003</v>
      </c>
      <c r="C7" s="29">
        <v>259.24849999999998</v>
      </c>
      <c r="D7" s="30">
        <v>243.03</v>
      </c>
      <c r="E7" s="31">
        <v>230</v>
      </c>
      <c r="F7" s="29">
        <v>287.55590000000001</v>
      </c>
      <c r="G7" s="31">
        <v>251.5</v>
      </c>
      <c r="H7" s="29">
        <v>230</v>
      </c>
      <c r="I7" s="31">
        <v>221</v>
      </c>
      <c r="J7" s="29">
        <v>249.23508200000001</v>
      </c>
      <c r="K7" s="31">
        <v>230</v>
      </c>
      <c r="L7" s="29">
        <v>302.73700550000001</v>
      </c>
      <c r="M7" s="29">
        <v>266.22500000000002</v>
      </c>
      <c r="N7" s="32">
        <v>280</v>
      </c>
      <c r="O7" s="29">
        <v>225.89</v>
      </c>
      <c r="P7" s="33">
        <v>474.3</v>
      </c>
      <c r="Q7" s="54">
        <f t="shared" si="0"/>
        <v>295.53350310000002</v>
      </c>
      <c r="R7" s="1" t="s">
        <v>24</v>
      </c>
    </row>
    <row r="8" spans="1:20" x14ac:dyDescent="0.2">
      <c r="A8" s="28">
        <v>4</v>
      </c>
      <c r="B8" s="32">
        <v>539.71486800000002</v>
      </c>
      <c r="C8" s="29">
        <v>228.7841</v>
      </c>
      <c r="D8" s="30">
        <v>223.38</v>
      </c>
      <c r="E8" s="31">
        <v>270</v>
      </c>
      <c r="F8" s="29">
        <v>243.8657</v>
      </c>
      <c r="G8" s="31">
        <v>255.5</v>
      </c>
      <c r="H8" s="29">
        <v>210</v>
      </c>
      <c r="I8" s="31">
        <v>223</v>
      </c>
      <c r="J8" s="29">
        <v>294.20748600000002</v>
      </c>
      <c r="K8" s="31">
        <v>186</v>
      </c>
      <c r="L8" s="29">
        <v>234.4990761</v>
      </c>
      <c r="M8" s="29">
        <v>280.38299999999998</v>
      </c>
      <c r="N8" s="32">
        <v>202</v>
      </c>
      <c r="O8" s="29">
        <v>234.7</v>
      </c>
      <c r="P8" s="33">
        <v>479.6</v>
      </c>
      <c r="Q8" s="54">
        <f t="shared" si="0"/>
        <v>273.70894867333334</v>
      </c>
      <c r="R8" s="2">
        <f>AVERAGE(B5:P14)</f>
        <v>288.95668676533336</v>
      </c>
    </row>
    <row r="9" spans="1:20" x14ac:dyDescent="0.2">
      <c r="A9" s="28">
        <v>5</v>
      </c>
      <c r="B9" s="32">
        <v>509.16496899999999</v>
      </c>
      <c r="C9" s="29">
        <v>261.20510000000002</v>
      </c>
      <c r="D9" s="30">
        <v>238.8</v>
      </c>
      <c r="E9" s="31">
        <v>250</v>
      </c>
      <c r="F9" s="29">
        <v>259.24849999999998</v>
      </c>
      <c r="G9" s="31">
        <v>251.5</v>
      </c>
      <c r="H9" s="29">
        <v>190</v>
      </c>
      <c r="I9" s="31">
        <v>225</v>
      </c>
      <c r="J9" s="29">
        <v>232.31764200000001</v>
      </c>
      <c r="K9" s="31">
        <v>263</v>
      </c>
      <c r="L9" s="29">
        <v>285.42318599999999</v>
      </c>
      <c r="M9" s="29">
        <v>234.499</v>
      </c>
      <c r="N9" s="32">
        <v>229</v>
      </c>
      <c r="O9" s="29">
        <v>255.6</v>
      </c>
      <c r="P9" s="33">
        <v>418.3</v>
      </c>
      <c r="Q9" s="54">
        <f t="shared" si="0"/>
        <v>273.53722646666665</v>
      </c>
      <c r="R9" s="1" t="s">
        <v>27</v>
      </c>
    </row>
    <row r="10" spans="1:20" x14ac:dyDescent="0.2">
      <c r="A10" s="28">
        <v>6</v>
      </c>
      <c r="B10" s="32">
        <v>865.58044800000005</v>
      </c>
      <c r="C10" s="29">
        <v>264.69060000000002</v>
      </c>
      <c r="D10" s="30">
        <v>272.64999999999998</v>
      </c>
      <c r="E10" s="31">
        <v>230</v>
      </c>
      <c r="F10" s="29">
        <v>222.46539999999999</v>
      </c>
      <c r="G10" s="31">
        <v>255.5</v>
      </c>
      <c r="H10" s="29">
        <v>280</v>
      </c>
      <c r="I10" s="31">
        <v>204</v>
      </c>
      <c r="J10" s="29">
        <v>234.499076</v>
      </c>
      <c r="K10" s="31">
        <v>206</v>
      </c>
      <c r="L10" s="29">
        <v>309.39136100000002</v>
      </c>
      <c r="M10" s="29">
        <v>316.54899999999998</v>
      </c>
      <c r="N10" s="32">
        <v>224</v>
      </c>
      <c r="O10" s="29">
        <v>249.5</v>
      </c>
      <c r="P10" s="33">
        <v>484.8</v>
      </c>
      <c r="Q10" s="54">
        <f t="shared" si="0"/>
        <v>307.97505900000004</v>
      </c>
      <c r="R10" s="56">
        <f>STDEV(B5:P14)</f>
        <v>125.34251747534911</v>
      </c>
    </row>
    <row r="11" spans="1:20" x14ac:dyDescent="0.2">
      <c r="A11" s="28">
        <v>7</v>
      </c>
      <c r="B11" s="32">
        <v>794.29735200000005</v>
      </c>
      <c r="C11" s="29">
        <v>260.815</v>
      </c>
      <c r="D11" s="30">
        <v>209.26</v>
      </c>
      <c r="E11" s="31">
        <v>260</v>
      </c>
      <c r="F11" s="29">
        <v>275.62189999999998</v>
      </c>
      <c r="G11" s="31">
        <v>247.4</v>
      </c>
      <c r="H11" s="29">
        <v>280</v>
      </c>
      <c r="I11" s="31">
        <v>214</v>
      </c>
      <c r="J11" s="29">
        <v>255.29025899999999</v>
      </c>
      <c r="K11" s="31">
        <v>263</v>
      </c>
      <c r="L11" s="29">
        <v>270.77620940000003</v>
      </c>
      <c r="M11" s="29">
        <v>287.55500000000001</v>
      </c>
      <c r="N11" s="32">
        <v>301</v>
      </c>
      <c r="O11" s="29">
        <v>251.5</v>
      </c>
      <c r="P11" s="33">
        <v>282.8</v>
      </c>
      <c r="Q11" s="54">
        <f t="shared" si="0"/>
        <v>296.88771469333335</v>
      </c>
    </row>
    <row r="12" spans="1:20" x14ac:dyDescent="0.2">
      <c r="A12" s="28">
        <v>8</v>
      </c>
      <c r="B12" s="32">
        <v>549.89816699999994</v>
      </c>
      <c r="C12" s="29">
        <v>257.27699999999999</v>
      </c>
      <c r="D12" s="30">
        <v>234.5</v>
      </c>
      <c r="E12" s="31">
        <v>210</v>
      </c>
      <c r="F12" s="29">
        <v>234.4991</v>
      </c>
      <c r="G12" s="31">
        <v>251.3</v>
      </c>
      <c r="H12" s="29">
        <v>250</v>
      </c>
      <c r="I12" s="31">
        <v>270</v>
      </c>
      <c r="J12" s="29">
        <v>273.02335299999999</v>
      </c>
      <c r="K12" s="31">
        <v>270</v>
      </c>
      <c r="L12" s="29">
        <v>292.47173350000003</v>
      </c>
      <c r="M12" s="29">
        <v>223.834</v>
      </c>
      <c r="N12" s="32">
        <v>254</v>
      </c>
      <c r="O12" s="29">
        <v>207</v>
      </c>
      <c r="P12" s="33">
        <v>474.3</v>
      </c>
      <c r="Q12" s="54">
        <f t="shared" si="0"/>
        <v>283.47355690000001</v>
      </c>
    </row>
    <row r="13" spans="1:20" x14ac:dyDescent="0.2">
      <c r="A13" s="28">
        <v>9</v>
      </c>
      <c r="B13" s="32">
        <v>519.34826899999996</v>
      </c>
      <c r="C13" s="29">
        <v>226.9967</v>
      </c>
      <c r="D13" s="30">
        <v>223.38</v>
      </c>
      <c r="E13" s="31">
        <v>250</v>
      </c>
      <c r="F13" s="29">
        <v>247.18369999999999</v>
      </c>
      <c r="G13" s="31">
        <v>245.3</v>
      </c>
      <c r="H13" s="29">
        <v>190</v>
      </c>
      <c r="I13" s="31">
        <v>236</v>
      </c>
      <c r="J13" s="29">
        <v>225.64684099999999</v>
      </c>
      <c r="K13" s="31">
        <v>238</v>
      </c>
      <c r="L13" s="29">
        <v>270.77620940000003</v>
      </c>
      <c r="M13" s="29">
        <v>291.42500000000001</v>
      </c>
      <c r="N13" s="32">
        <v>196</v>
      </c>
      <c r="O13" s="29">
        <v>207</v>
      </c>
      <c r="P13" s="33">
        <v>360.6</v>
      </c>
      <c r="Q13" s="54">
        <f t="shared" si="0"/>
        <v>261.84378129333328</v>
      </c>
    </row>
    <row r="14" spans="1:20" x14ac:dyDescent="0.2">
      <c r="A14" s="28">
        <v>10</v>
      </c>
      <c r="B14" s="32">
        <v>1008</v>
      </c>
      <c r="C14" s="29">
        <v>275.99110000000002</v>
      </c>
      <c r="D14" s="30">
        <v>232.32</v>
      </c>
      <c r="E14" s="31">
        <v>240</v>
      </c>
      <c r="F14" s="29">
        <v>240.50190000000001</v>
      </c>
      <c r="G14" s="31">
        <v>211.8</v>
      </c>
      <c r="H14" s="29">
        <v>160</v>
      </c>
      <c r="I14" s="31">
        <v>206</v>
      </c>
      <c r="J14" s="29">
        <v>266.98894300000001</v>
      </c>
      <c r="K14" s="31">
        <v>243</v>
      </c>
      <c r="L14" s="29">
        <v>266.98894309999997</v>
      </c>
      <c r="M14" s="29">
        <v>231.87799999999999</v>
      </c>
      <c r="N14" s="32">
        <v>207</v>
      </c>
      <c r="O14" s="29">
        <v>241.2</v>
      </c>
      <c r="P14" s="33">
        <v>636</v>
      </c>
      <c r="Q14" s="54">
        <f t="shared" si="0"/>
        <v>311.17792574000003</v>
      </c>
    </row>
    <row r="15" spans="1:20" ht="17" thickBot="1" x14ac:dyDescent="0.25">
      <c r="A15" s="46" t="s">
        <v>1</v>
      </c>
      <c r="B15" s="34">
        <f>AVERAGE(B5:B14)</f>
        <v>651.71649690000004</v>
      </c>
      <c r="C15" s="34">
        <f t="shared" ref="C15:J15" si="1">AVERAGE(C5:C14)</f>
        <v>259.74117000000007</v>
      </c>
      <c r="D15" s="34">
        <f t="shared" si="1"/>
        <v>237.85300000000001</v>
      </c>
      <c r="E15" s="34">
        <f t="shared" si="1"/>
        <v>244</v>
      </c>
      <c r="F15" s="34">
        <f>AVERAGE(F5:F14)</f>
        <v>257.99041</v>
      </c>
      <c r="G15" s="34">
        <f t="shared" si="1"/>
        <v>248.66000000000003</v>
      </c>
      <c r="H15" s="34">
        <f t="shared" si="1"/>
        <v>228</v>
      </c>
      <c r="I15" s="34">
        <f t="shared" si="1"/>
        <v>235</v>
      </c>
      <c r="J15" s="34">
        <f t="shared" si="1"/>
        <v>262.74909739999998</v>
      </c>
      <c r="K15" s="34">
        <f t="shared" ref="K15" si="2">AVERAGE(K5:K14)</f>
        <v>236.4</v>
      </c>
      <c r="L15" s="34">
        <f t="shared" ref="L15" si="3">AVERAGE(L5:L14)</f>
        <v>280.73682717999998</v>
      </c>
      <c r="M15" s="34">
        <f t="shared" ref="M15" si="4">AVERAGE(M5:M14)</f>
        <v>266.59430000000003</v>
      </c>
      <c r="N15" s="34">
        <f t="shared" ref="N15" si="5">AVERAGE(N5:N14)</f>
        <v>232.1</v>
      </c>
      <c r="O15" s="34">
        <f>AVERAGE(O5:O14)</f>
        <v>238.03899999999993</v>
      </c>
      <c r="P15" s="35">
        <v>515.79999999999995</v>
      </c>
      <c r="Q15" s="54"/>
    </row>
    <row r="16" spans="1:20" x14ac:dyDescent="0.2">
      <c r="A16" s="7"/>
      <c r="B16" s="14"/>
      <c r="C16" s="15"/>
      <c r="D16" s="16"/>
      <c r="E16" s="16"/>
      <c r="F16" s="16"/>
      <c r="G16" s="14"/>
      <c r="H16" s="7"/>
      <c r="I16" s="7"/>
      <c r="J16" s="7"/>
      <c r="K16" s="7"/>
      <c r="L16" s="7"/>
      <c r="M16" s="7"/>
      <c r="N16" s="7"/>
      <c r="O16" s="7"/>
      <c r="P16" s="7"/>
    </row>
    <row r="17" spans="1:20" ht="17" thickBot="1" x14ac:dyDescent="0.25">
      <c r="A17" s="12" t="s">
        <v>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3"/>
    </row>
    <row r="18" spans="1:20" x14ac:dyDescent="0.2">
      <c r="A18" s="17" t="s">
        <v>20</v>
      </c>
      <c r="B18" s="18" t="s">
        <v>0</v>
      </c>
      <c r="C18" s="18" t="s">
        <v>9</v>
      </c>
      <c r="D18" s="18" t="s">
        <v>6</v>
      </c>
      <c r="E18" s="18" t="s">
        <v>11</v>
      </c>
      <c r="F18" s="18" t="s">
        <v>7</v>
      </c>
      <c r="G18" s="18" t="s">
        <v>17</v>
      </c>
      <c r="H18" s="18" t="s">
        <v>10</v>
      </c>
      <c r="I18" s="18" t="s">
        <v>18</v>
      </c>
      <c r="J18" s="18" t="s">
        <v>12</v>
      </c>
      <c r="K18" s="18" t="s">
        <v>13</v>
      </c>
      <c r="L18" s="18" t="s">
        <v>8</v>
      </c>
      <c r="M18" s="18" t="s">
        <v>14</v>
      </c>
      <c r="N18" s="18" t="s">
        <v>15</v>
      </c>
      <c r="O18" s="18" t="s">
        <v>16</v>
      </c>
      <c r="P18" s="19" t="s">
        <v>19</v>
      </c>
      <c r="Q18" s="1" t="s">
        <v>25</v>
      </c>
      <c r="T18" s="1" t="s">
        <v>32</v>
      </c>
    </row>
    <row r="19" spans="1:20" x14ac:dyDescent="0.2">
      <c r="A19" s="20">
        <v>1</v>
      </c>
      <c r="B19" s="21">
        <v>274.94908400000003</v>
      </c>
      <c r="C19" s="22">
        <v>314.28969999999998</v>
      </c>
      <c r="D19" s="50">
        <v>243.03</v>
      </c>
      <c r="E19" s="51">
        <v>200</v>
      </c>
      <c r="F19" s="22">
        <v>259.24799999999999</v>
      </c>
      <c r="G19" s="22">
        <v>303.05</v>
      </c>
      <c r="H19" s="22">
        <v>130</v>
      </c>
      <c r="I19" s="51">
        <v>232</v>
      </c>
      <c r="J19" s="22">
        <v>363.84459900000002</v>
      </c>
      <c r="K19" s="51">
        <v>251</v>
      </c>
      <c r="L19" s="22">
        <v>274.5112302</v>
      </c>
      <c r="M19" s="22">
        <v>424.55200000000002</v>
      </c>
      <c r="N19" s="21">
        <v>329</v>
      </c>
      <c r="O19" s="22">
        <v>239.1</v>
      </c>
      <c r="P19" s="52">
        <v>484.8</v>
      </c>
      <c r="Q19" s="49">
        <f>SUM(B19:P19)/15</f>
        <v>288.22497421333333</v>
      </c>
      <c r="R19" s="49"/>
      <c r="T19" s="56">
        <f>STDEV(Q19:Q28)</f>
        <v>16.067886769859978</v>
      </c>
    </row>
    <row r="20" spans="1:20" x14ac:dyDescent="0.2">
      <c r="A20" s="20">
        <v>2</v>
      </c>
      <c r="B20" s="21">
        <v>386.96537699999999</v>
      </c>
      <c r="C20" s="22">
        <v>326.99329999999998</v>
      </c>
      <c r="D20" s="50">
        <v>352.47</v>
      </c>
      <c r="E20" s="51">
        <v>290</v>
      </c>
      <c r="F20" s="22">
        <v>278.19600000000003</v>
      </c>
      <c r="G20" s="22">
        <v>303.05</v>
      </c>
      <c r="H20" s="22">
        <v>260</v>
      </c>
      <c r="I20" s="51">
        <v>230</v>
      </c>
      <c r="J20" s="22">
        <v>342.21037799999999</v>
      </c>
      <c r="K20" s="51">
        <v>328</v>
      </c>
      <c r="L20" s="22">
        <v>274.5112302</v>
      </c>
      <c r="M20" s="22">
        <v>334.68799999999999</v>
      </c>
      <c r="N20" s="21">
        <v>225</v>
      </c>
      <c r="O20" s="22">
        <v>146.4</v>
      </c>
      <c r="P20" s="52">
        <v>308.2</v>
      </c>
      <c r="Q20" s="49">
        <f t="shared" ref="Q20:Q28" si="6">SUM(B20:P20)/15</f>
        <v>292.44561901333333</v>
      </c>
    </row>
    <row r="21" spans="1:20" x14ac:dyDescent="0.2">
      <c r="A21" s="20">
        <v>3</v>
      </c>
      <c r="B21" s="21">
        <v>325.86558000000002</v>
      </c>
      <c r="C21" s="22">
        <v>285.42320000000001</v>
      </c>
      <c r="D21" s="50">
        <v>331.63</v>
      </c>
      <c r="E21" s="51">
        <v>180</v>
      </c>
      <c r="F21" s="22">
        <v>280.02</v>
      </c>
      <c r="G21" s="22">
        <v>276.64</v>
      </c>
      <c r="H21" s="22">
        <v>130</v>
      </c>
      <c r="I21" s="51">
        <v>292</v>
      </c>
      <c r="J21" s="22">
        <v>234.499076</v>
      </c>
      <c r="K21" s="51">
        <v>259</v>
      </c>
      <c r="L21" s="22">
        <v>234.4990761</v>
      </c>
      <c r="M21" s="22">
        <v>299.35399999999998</v>
      </c>
      <c r="N21" s="21">
        <v>185</v>
      </c>
      <c r="O21" s="22">
        <v>204.5</v>
      </c>
      <c r="P21" s="52">
        <v>441.6</v>
      </c>
      <c r="Q21" s="49">
        <f t="shared" si="6"/>
        <v>264.00206213999996</v>
      </c>
    </row>
    <row r="22" spans="1:20" x14ac:dyDescent="0.2">
      <c r="A22" s="20">
        <v>4</v>
      </c>
      <c r="B22" s="21">
        <v>224.03258700000001</v>
      </c>
      <c r="C22" s="22">
        <v>287.55590000000001</v>
      </c>
      <c r="D22" s="50">
        <v>177.67</v>
      </c>
      <c r="E22" s="51">
        <v>230</v>
      </c>
      <c r="F22" s="22">
        <v>186.07300000000001</v>
      </c>
      <c r="G22" s="22">
        <v>239.05</v>
      </c>
      <c r="H22" s="22">
        <v>130</v>
      </c>
      <c r="I22" s="51">
        <v>234</v>
      </c>
      <c r="J22" s="22">
        <v>346.64525500000002</v>
      </c>
      <c r="K22" s="51">
        <v>322</v>
      </c>
      <c r="L22" s="22">
        <v>278.19610949999998</v>
      </c>
      <c r="M22" s="22">
        <v>374.87200000000001</v>
      </c>
      <c r="N22" s="21">
        <v>224</v>
      </c>
      <c r="O22" s="22">
        <v>207</v>
      </c>
      <c r="P22" s="52">
        <v>489.9</v>
      </c>
      <c r="Q22" s="49">
        <f t="shared" si="6"/>
        <v>263.39965676666668</v>
      </c>
      <c r="R22" s="1" t="s">
        <v>24</v>
      </c>
    </row>
    <row r="23" spans="1:20" x14ac:dyDescent="0.2">
      <c r="A23" s="20">
        <v>5</v>
      </c>
      <c r="B23" s="21">
        <v>407.331976</v>
      </c>
      <c r="C23" s="22">
        <v>244.28290000000001</v>
      </c>
      <c r="D23" s="50">
        <v>382.94</v>
      </c>
      <c r="E23" s="51">
        <v>320</v>
      </c>
      <c r="F23" s="22">
        <v>299.35399999999998</v>
      </c>
      <c r="G23" s="22">
        <v>297.95</v>
      </c>
      <c r="H23" s="22">
        <v>210</v>
      </c>
      <c r="I23" s="51">
        <v>243</v>
      </c>
      <c r="J23" s="22">
        <v>326.99333899999999</v>
      </c>
      <c r="K23" s="51">
        <v>247</v>
      </c>
      <c r="L23" s="22">
        <v>309.39136100000002</v>
      </c>
      <c r="M23" s="22">
        <v>268.88900000000001</v>
      </c>
      <c r="N23" s="21">
        <v>240</v>
      </c>
      <c r="O23" s="22">
        <v>241.2</v>
      </c>
      <c r="P23" s="52">
        <v>387.3</v>
      </c>
      <c r="Q23" s="49">
        <f t="shared" si="6"/>
        <v>295.0421717333333</v>
      </c>
      <c r="R23" s="49">
        <f>AVERAGE(B19:P28)</f>
        <v>273.25715633933328</v>
      </c>
    </row>
    <row r="24" spans="1:20" x14ac:dyDescent="0.2">
      <c r="A24" s="20">
        <v>6</v>
      </c>
      <c r="B24" s="21">
        <v>244.39918499999999</v>
      </c>
      <c r="C24" s="22">
        <v>158.9169</v>
      </c>
      <c r="D24" s="50">
        <v>255.29</v>
      </c>
      <c r="E24" s="51">
        <v>210</v>
      </c>
      <c r="F24" s="22">
        <v>251.26900000000001</v>
      </c>
      <c r="G24" s="22">
        <v>377.96</v>
      </c>
      <c r="H24" s="22">
        <v>180</v>
      </c>
      <c r="I24" s="51">
        <v>263</v>
      </c>
      <c r="J24" s="22">
        <v>334.68835200000001</v>
      </c>
      <c r="K24" s="51">
        <v>201</v>
      </c>
      <c r="L24" s="22">
        <v>355.34900090000002</v>
      </c>
      <c r="M24" s="22">
        <v>322.28800000000001</v>
      </c>
      <c r="N24" s="21">
        <v>381</v>
      </c>
      <c r="O24" s="22">
        <v>207</v>
      </c>
      <c r="P24" s="52">
        <v>490</v>
      </c>
      <c r="Q24" s="49">
        <f t="shared" si="6"/>
        <v>282.14402919333332</v>
      </c>
    </row>
    <row r="25" spans="1:20" x14ac:dyDescent="0.2">
      <c r="A25" s="20">
        <v>7</v>
      </c>
      <c r="B25" s="21">
        <v>366.59877799999998</v>
      </c>
      <c r="C25" s="22">
        <v>283.63369999999998</v>
      </c>
      <c r="D25" s="50">
        <v>311.02999999999997</v>
      </c>
      <c r="E25" s="51">
        <v>200</v>
      </c>
      <c r="F25" s="22">
        <v>275.62099999999998</v>
      </c>
      <c r="G25" s="22">
        <v>294.51</v>
      </c>
      <c r="H25" s="22">
        <v>250</v>
      </c>
      <c r="I25" s="51">
        <v>204</v>
      </c>
      <c r="J25" s="22">
        <v>156.332717</v>
      </c>
      <c r="K25" s="51">
        <v>274</v>
      </c>
      <c r="L25" s="22">
        <v>299.35436299999998</v>
      </c>
      <c r="M25" s="22">
        <v>201.82400000000001</v>
      </c>
      <c r="N25" s="21">
        <v>241</v>
      </c>
      <c r="O25" s="22">
        <v>272.89999999999998</v>
      </c>
      <c r="P25" s="52">
        <v>387.3</v>
      </c>
      <c r="Q25" s="49">
        <f t="shared" si="6"/>
        <v>267.87363720000002</v>
      </c>
      <c r="R25" s="1" t="s">
        <v>27</v>
      </c>
    </row>
    <row r="26" spans="1:20" x14ac:dyDescent="0.2">
      <c r="A26" s="20">
        <v>8</v>
      </c>
      <c r="B26" s="21">
        <v>478.615071</v>
      </c>
      <c r="C26" s="22">
        <v>191.46770000000001</v>
      </c>
      <c r="D26" s="50">
        <v>171.85</v>
      </c>
      <c r="E26" s="51">
        <v>230</v>
      </c>
      <c r="F26" s="22">
        <v>300.37299999999999</v>
      </c>
      <c r="G26" s="22">
        <v>202.03</v>
      </c>
      <c r="H26" s="22">
        <v>200</v>
      </c>
      <c r="I26" s="51">
        <v>238</v>
      </c>
      <c r="J26" s="22">
        <v>346.64525500000002</v>
      </c>
      <c r="K26" s="51">
        <v>211</v>
      </c>
      <c r="L26" s="22">
        <v>312.66543480000001</v>
      </c>
      <c r="M26" s="22">
        <v>251.26900000000001</v>
      </c>
      <c r="N26" s="21">
        <v>191</v>
      </c>
      <c r="O26" s="22">
        <v>202</v>
      </c>
      <c r="P26" s="52">
        <v>538.5</v>
      </c>
      <c r="Q26" s="49">
        <f t="shared" si="6"/>
        <v>271.02769738666666</v>
      </c>
      <c r="R26" s="56">
        <f>STDEV(B19:P28)</f>
        <v>78.204054308287326</v>
      </c>
    </row>
    <row r="27" spans="1:20" x14ac:dyDescent="0.2">
      <c r="A27" s="20">
        <v>9</v>
      </c>
      <c r="B27" s="21">
        <v>183.29938899999999</v>
      </c>
      <c r="C27" s="22">
        <v>306.08229999999998</v>
      </c>
      <c r="D27" s="50">
        <v>404.91</v>
      </c>
      <c r="E27" s="51">
        <v>200</v>
      </c>
      <c r="F27" s="22">
        <v>191.46700000000001</v>
      </c>
      <c r="G27" s="22">
        <v>234.74</v>
      </c>
      <c r="H27" s="22">
        <v>200</v>
      </c>
      <c r="I27" s="51">
        <v>196</v>
      </c>
      <c r="J27" s="22">
        <v>336.20622100000003</v>
      </c>
      <c r="K27" s="51">
        <v>281</v>
      </c>
      <c r="L27" s="22">
        <v>263.14717530000001</v>
      </c>
      <c r="M27" s="22">
        <v>292.471</v>
      </c>
      <c r="N27" s="21">
        <v>276</v>
      </c>
      <c r="O27" s="22">
        <v>216.7</v>
      </c>
      <c r="P27" s="52">
        <v>393.7</v>
      </c>
      <c r="Q27" s="49">
        <f t="shared" si="6"/>
        <v>265.04820568666662</v>
      </c>
    </row>
    <row r="28" spans="1:20" x14ac:dyDescent="0.2">
      <c r="A28" s="20">
        <v>10</v>
      </c>
      <c r="B28" s="21">
        <v>305.49898200000001</v>
      </c>
      <c r="C28" s="22">
        <v>254.0908</v>
      </c>
      <c r="D28" s="50">
        <v>319.11</v>
      </c>
      <c r="E28" s="51">
        <v>180</v>
      </c>
      <c r="F28" s="22">
        <v>259.24799999999999</v>
      </c>
      <c r="G28" s="22">
        <v>202.03</v>
      </c>
      <c r="H28" s="22">
        <v>130</v>
      </c>
      <c r="I28" s="51">
        <v>201</v>
      </c>
      <c r="J28" s="22">
        <v>227.89213899999999</v>
      </c>
      <c r="K28" s="51">
        <v>266</v>
      </c>
      <c r="L28" s="22">
        <v>247.1837299</v>
      </c>
      <c r="M28" s="22">
        <v>234.499</v>
      </c>
      <c r="N28" s="21">
        <v>227</v>
      </c>
      <c r="O28" s="22">
        <v>196.9</v>
      </c>
      <c r="P28" s="52">
        <v>400</v>
      </c>
      <c r="Q28" s="49">
        <f t="shared" si="6"/>
        <v>243.36351005999998</v>
      </c>
    </row>
    <row r="29" spans="1:20" ht="17" thickBot="1" x14ac:dyDescent="0.25">
      <c r="A29" s="47" t="s">
        <v>1</v>
      </c>
      <c r="B29" s="23">
        <f>AVERAGE(B19:B28)</f>
        <v>319.75560089999999</v>
      </c>
      <c r="C29" s="23">
        <f>AVERAGE(C19:C28)</f>
        <v>265.27364</v>
      </c>
      <c r="D29" s="23">
        <f t="shared" ref="D29:I29" si="7">AVERAGE(D19:D28)</f>
        <v>294.99299999999999</v>
      </c>
      <c r="E29" s="23">
        <f t="shared" si="7"/>
        <v>224</v>
      </c>
      <c r="F29" s="23">
        <f t="shared" si="7"/>
        <v>258.08690000000001</v>
      </c>
      <c r="G29" s="23">
        <f>AVERAGE(G19:G28)</f>
        <v>273.10100000000006</v>
      </c>
      <c r="H29" s="23">
        <f t="shared" si="7"/>
        <v>182</v>
      </c>
      <c r="I29" s="23">
        <f t="shared" si="7"/>
        <v>233.3</v>
      </c>
      <c r="J29" s="23">
        <f>AVERAGE(J19:J28)</f>
        <v>301.59573310000002</v>
      </c>
      <c r="K29" s="23">
        <f>AVERAGE(K19:K28)</f>
        <v>264</v>
      </c>
      <c r="L29" s="23">
        <f t="shared" ref="L29" si="8">AVERAGE(L19:L28)</f>
        <v>284.88087108999997</v>
      </c>
      <c r="M29" s="23">
        <f t="shared" ref="M29" si="9">AVERAGE(M19:M28)</f>
        <v>300.47059999999999</v>
      </c>
      <c r="N29" s="23">
        <f>AVERAGE(N19:N28)</f>
        <v>251.9</v>
      </c>
      <c r="O29" s="23">
        <f>AVERAGE(O19:O28)</f>
        <v>213.36999999999998</v>
      </c>
      <c r="P29" s="24">
        <f t="shared" ref="P29" si="10">AVERAGE(P19:P28)</f>
        <v>432.13</v>
      </c>
    </row>
    <row r="30" spans="1:20" ht="17" thickBot="1" x14ac:dyDescent="0.25">
      <c r="A30" s="9"/>
      <c r="B30" s="10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5"/>
      <c r="O30" s="5"/>
      <c r="P30" s="5"/>
    </row>
    <row r="31" spans="1:20" x14ac:dyDescent="0.2">
      <c r="A31" s="6" t="s">
        <v>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  <c r="N31" s="11"/>
      <c r="O31" s="3"/>
      <c r="P31" s="3"/>
    </row>
    <row r="32" spans="1:20" x14ac:dyDescent="0.2">
      <c r="A32" s="36" t="s">
        <v>20</v>
      </c>
      <c r="B32" s="37" t="s">
        <v>0</v>
      </c>
      <c r="C32" s="37" t="s">
        <v>9</v>
      </c>
      <c r="D32" s="37" t="s">
        <v>6</v>
      </c>
      <c r="E32" s="37" t="s">
        <v>11</v>
      </c>
      <c r="F32" s="37" t="s">
        <v>7</v>
      </c>
      <c r="G32" s="37" t="s">
        <v>14</v>
      </c>
      <c r="H32" s="37" t="s">
        <v>10</v>
      </c>
      <c r="I32" s="37" t="s">
        <v>18</v>
      </c>
      <c r="J32" s="37" t="s">
        <v>12</v>
      </c>
      <c r="K32" s="37" t="s">
        <v>13</v>
      </c>
      <c r="L32" s="37" t="s">
        <v>8</v>
      </c>
      <c r="M32" s="38" t="s">
        <v>15</v>
      </c>
      <c r="N32" s="1" t="s">
        <v>25</v>
      </c>
      <c r="P32" s="3"/>
      <c r="T32" s="1" t="s">
        <v>32</v>
      </c>
    </row>
    <row r="33" spans="1:21" x14ac:dyDescent="0.2">
      <c r="A33" s="36">
        <v>1</v>
      </c>
      <c r="B33" s="37"/>
      <c r="C33" s="39">
        <v>224</v>
      </c>
      <c r="D33" s="39">
        <v>302</v>
      </c>
      <c r="E33" s="37">
        <v>265</v>
      </c>
      <c r="F33" s="40">
        <v>275</v>
      </c>
      <c r="G33" s="39">
        <v>256</v>
      </c>
      <c r="H33" s="37">
        <v>102</v>
      </c>
      <c r="I33" s="39">
        <v>254</v>
      </c>
      <c r="J33" s="41">
        <v>257</v>
      </c>
      <c r="K33" s="37">
        <v>260</v>
      </c>
      <c r="L33" s="37">
        <v>271</v>
      </c>
      <c r="M33" s="42">
        <v>322</v>
      </c>
      <c r="N33" s="53">
        <f>SUM(C33:M33)/11</f>
        <v>253.45454545454547</v>
      </c>
      <c r="O33" s="4"/>
      <c r="P33" s="3"/>
      <c r="R33" s="2">
        <f>AVERAGE(C33:M42)</f>
        <v>270.36363636363637</v>
      </c>
      <c r="T33" s="56">
        <f>STDEV(N33:N42)</f>
        <v>8.1175930425470177</v>
      </c>
    </row>
    <row r="34" spans="1:21" x14ac:dyDescent="0.2">
      <c r="A34" s="36">
        <v>2</v>
      </c>
      <c r="B34" s="37"/>
      <c r="C34" s="39">
        <v>265</v>
      </c>
      <c r="D34" s="39">
        <v>269</v>
      </c>
      <c r="E34" s="37">
        <v>254</v>
      </c>
      <c r="F34" s="40">
        <v>305</v>
      </c>
      <c r="G34" s="39">
        <v>327</v>
      </c>
      <c r="H34" s="37">
        <v>244</v>
      </c>
      <c r="I34" s="39">
        <v>274</v>
      </c>
      <c r="J34" s="41">
        <v>255</v>
      </c>
      <c r="K34" s="37">
        <v>265</v>
      </c>
      <c r="L34" s="37">
        <v>280</v>
      </c>
      <c r="M34" s="42">
        <v>324</v>
      </c>
      <c r="N34" s="53">
        <f t="shared" ref="N34:N42" si="11">SUM(C34:M34)/11</f>
        <v>278.36363636363637</v>
      </c>
      <c r="O34" s="3"/>
      <c r="P34" s="3"/>
    </row>
    <row r="35" spans="1:21" x14ac:dyDescent="0.2">
      <c r="A35" s="36">
        <v>3</v>
      </c>
      <c r="B35" s="37"/>
      <c r="C35" s="39">
        <v>274</v>
      </c>
      <c r="D35" s="39">
        <v>302</v>
      </c>
      <c r="E35" s="37">
        <v>251</v>
      </c>
      <c r="F35" s="40">
        <v>280</v>
      </c>
      <c r="G35" s="39">
        <v>268</v>
      </c>
      <c r="H35" s="37">
        <v>190</v>
      </c>
      <c r="I35" s="39">
        <v>276</v>
      </c>
      <c r="J35" s="41">
        <v>265</v>
      </c>
      <c r="K35" s="37">
        <v>281</v>
      </c>
      <c r="L35" s="37">
        <v>307</v>
      </c>
      <c r="M35" s="42">
        <v>297</v>
      </c>
      <c r="N35" s="53">
        <f t="shared" si="11"/>
        <v>271.90909090909093</v>
      </c>
      <c r="O35" s="3"/>
      <c r="P35" s="3"/>
    </row>
    <row r="36" spans="1:21" x14ac:dyDescent="0.2">
      <c r="A36" s="36">
        <v>4</v>
      </c>
      <c r="B36" s="37"/>
      <c r="C36" s="39">
        <v>230</v>
      </c>
      <c r="D36" s="39">
        <v>293</v>
      </c>
      <c r="E36" s="37">
        <v>239</v>
      </c>
      <c r="F36" s="40">
        <v>245</v>
      </c>
      <c r="G36" s="39">
        <v>280</v>
      </c>
      <c r="H36" s="37">
        <v>256</v>
      </c>
      <c r="I36" s="39">
        <v>226</v>
      </c>
      <c r="J36" s="41">
        <v>246</v>
      </c>
      <c r="K36" s="37">
        <v>271</v>
      </c>
      <c r="L36" s="37">
        <v>267</v>
      </c>
      <c r="M36" s="42">
        <v>348</v>
      </c>
      <c r="N36" s="53">
        <f t="shared" si="11"/>
        <v>263.72727272727275</v>
      </c>
      <c r="O36" s="1" t="s">
        <v>24</v>
      </c>
      <c r="P36" s="3"/>
      <c r="T36" s="1" t="s">
        <v>28</v>
      </c>
      <c r="U36" s="1" t="s">
        <v>26</v>
      </c>
    </row>
    <row r="37" spans="1:21" x14ac:dyDescent="0.2">
      <c r="A37" s="36">
        <v>5</v>
      </c>
      <c r="B37" s="37"/>
      <c r="C37" s="39">
        <v>251</v>
      </c>
      <c r="D37" s="39">
        <v>283</v>
      </c>
      <c r="E37" s="37">
        <v>204</v>
      </c>
      <c r="F37" s="40">
        <v>291</v>
      </c>
      <c r="G37" s="39">
        <v>302</v>
      </c>
      <c r="H37" s="37">
        <v>283</v>
      </c>
      <c r="I37" s="39">
        <v>213</v>
      </c>
      <c r="J37" s="41">
        <v>273</v>
      </c>
      <c r="K37" s="37">
        <v>288</v>
      </c>
      <c r="L37" s="37">
        <v>270</v>
      </c>
      <c r="M37" s="42">
        <v>334</v>
      </c>
      <c r="N37" s="53">
        <f t="shared" si="11"/>
        <v>272</v>
      </c>
      <c r="O37" s="4">
        <f>AVERAGE(C33:M42)</f>
        <v>270.36363636363637</v>
      </c>
      <c r="P37" s="3"/>
      <c r="S37" s="1" t="s">
        <v>29</v>
      </c>
      <c r="T37" s="2">
        <f>R8</f>
        <v>288.95668676533336</v>
      </c>
      <c r="U37" s="56">
        <f>R10</f>
        <v>125.34251747534911</v>
      </c>
    </row>
    <row r="38" spans="1:21" x14ac:dyDescent="0.2">
      <c r="A38" s="36">
        <v>6</v>
      </c>
      <c r="B38" s="37"/>
      <c r="C38" s="39">
        <v>260</v>
      </c>
      <c r="D38" s="39">
        <v>265</v>
      </c>
      <c r="E38" s="37">
        <v>252</v>
      </c>
      <c r="F38" s="40">
        <v>264</v>
      </c>
      <c r="G38" s="39">
        <v>323</v>
      </c>
      <c r="H38" s="37">
        <v>275</v>
      </c>
      <c r="I38" s="39">
        <v>244</v>
      </c>
      <c r="J38" s="41">
        <v>268</v>
      </c>
      <c r="K38" s="37">
        <v>288</v>
      </c>
      <c r="L38" s="37">
        <v>289</v>
      </c>
      <c r="M38" s="42">
        <v>308</v>
      </c>
      <c r="N38" s="53">
        <f t="shared" si="11"/>
        <v>276</v>
      </c>
      <c r="O38" s="3"/>
      <c r="P38" s="3"/>
      <c r="S38" s="1" t="s">
        <v>30</v>
      </c>
      <c r="T38" s="49">
        <f>R23</f>
        <v>273.25715633933328</v>
      </c>
      <c r="U38" s="56">
        <f>R26</f>
        <v>78.204054308287326</v>
      </c>
    </row>
    <row r="39" spans="1:21" x14ac:dyDescent="0.2">
      <c r="A39" s="36">
        <v>7</v>
      </c>
      <c r="B39" s="37"/>
      <c r="C39" s="39">
        <v>243</v>
      </c>
      <c r="D39" s="39">
        <v>289</v>
      </c>
      <c r="E39" s="37">
        <v>245</v>
      </c>
      <c r="F39" s="40">
        <v>268</v>
      </c>
      <c r="G39" s="39">
        <v>315</v>
      </c>
      <c r="H39" s="37">
        <v>247</v>
      </c>
      <c r="I39" s="39">
        <v>232</v>
      </c>
      <c r="J39" s="41">
        <v>240</v>
      </c>
      <c r="K39" s="37">
        <v>249</v>
      </c>
      <c r="L39" s="37">
        <v>293</v>
      </c>
      <c r="M39" s="42">
        <v>341</v>
      </c>
      <c r="N39" s="53">
        <f t="shared" si="11"/>
        <v>269.27272727272725</v>
      </c>
      <c r="O39" s="1" t="s">
        <v>27</v>
      </c>
      <c r="P39" s="3"/>
      <c r="S39" s="1" t="s">
        <v>31</v>
      </c>
      <c r="T39" s="2">
        <f>O37</f>
        <v>270.36363636363637</v>
      </c>
      <c r="U39" s="2">
        <f>O40</f>
        <v>32.676262257117308</v>
      </c>
    </row>
    <row r="40" spans="1:21" x14ac:dyDescent="0.2">
      <c r="A40" s="36">
        <v>8</v>
      </c>
      <c r="B40" s="37"/>
      <c r="C40" s="39">
        <v>242</v>
      </c>
      <c r="D40" s="39">
        <v>291</v>
      </c>
      <c r="E40" s="37">
        <v>266</v>
      </c>
      <c r="F40" s="40">
        <v>272</v>
      </c>
      <c r="G40" s="39">
        <v>311</v>
      </c>
      <c r="H40" s="37">
        <v>275</v>
      </c>
      <c r="I40" s="39">
        <v>258</v>
      </c>
      <c r="J40" s="41">
        <v>259</v>
      </c>
      <c r="K40" s="37">
        <v>261</v>
      </c>
      <c r="L40" s="37">
        <v>276</v>
      </c>
      <c r="M40" s="42">
        <v>278</v>
      </c>
      <c r="N40" s="53">
        <f t="shared" si="11"/>
        <v>271.72727272727275</v>
      </c>
      <c r="O40" s="4">
        <f>STDEV(C33:M42)</f>
        <v>32.676262257117308</v>
      </c>
      <c r="P40" s="3"/>
    </row>
    <row r="41" spans="1:21" x14ac:dyDescent="0.2">
      <c r="A41" s="36">
        <v>9</v>
      </c>
      <c r="B41" s="37"/>
      <c r="C41" s="39">
        <v>258</v>
      </c>
      <c r="D41" s="39">
        <v>299</v>
      </c>
      <c r="E41" s="37">
        <v>224</v>
      </c>
      <c r="F41" s="40">
        <v>254</v>
      </c>
      <c r="G41" s="39">
        <v>278</v>
      </c>
      <c r="H41" s="37">
        <v>270</v>
      </c>
      <c r="I41" s="39">
        <v>234</v>
      </c>
      <c r="J41" s="41">
        <v>249</v>
      </c>
      <c r="K41" s="37">
        <v>274</v>
      </c>
      <c r="L41" s="37">
        <v>307</v>
      </c>
      <c r="M41" s="42">
        <v>271</v>
      </c>
      <c r="N41" s="53">
        <f t="shared" si="11"/>
        <v>265.27272727272725</v>
      </c>
      <c r="O41" s="3"/>
      <c r="P41" s="3"/>
    </row>
    <row r="42" spans="1:21" x14ac:dyDescent="0.2">
      <c r="A42" s="36">
        <v>10</v>
      </c>
      <c r="B42" s="37"/>
      <c r="C42" s="39">
        <v>267</v>
      </c>
      <c r="D42" s="39">
        <v>287</v>
      </c>
      <c r="E42" s="37">
        <v>258</v>
      </c>
      <c r="F42" s="40">
        <v>302</v>
      </c>
      <c r="G42" s="39">
        <v>307</v>
      </c>
      <c r="H42" s="37">
        <v>296</v>
      </c>
      <c r="I42" s="39">
        <v>256</v>
      </c>
      <c r="J42" s="41">
        <v>264</v>
      </c>
      <c r="K42" s="37">
        <v>248</v>
      </c>
      <c r="L42" s="37">
        <v>312</v>
      </c>
      <c r="M42" s="42">
        <v>304</v>
      </c>
      <c r="N42" s="53">
        <f t="shared" si="11"/>
        <v>281.90909090909093</v>
      </c>
      <c r="O42" s="3"/>
      <c r="P42" s="3"/>
      <c r="S42" s="55">
        <f>STDEV(T37:T39)</f>
        <v>10.004575925434517</v>
      </c>
    </row>
    <row r="43" spans="1:21" ht="17" thickBot="1" x14ac:dyDescent="0.25">
      <c r="A43" s="48" t="s">
        <v>1</v>
      </c>
      <c r="B43" s="43"/>
      <c r="C43" s="44">
        <f t="shared" ref="C43:M43" si="12">AVERAGE(C33:C42)</f>
        <v>251.4</v>
      </c>
      <c r="D43" s="44">
        <f t="shared" si="12"/>
        <v>288</v>
      </c>
      <c r="E43" s="44">
        <f t="shared" si="12"/>
        <v>245.8</v>
      </c>
      <c r="F43" s="44">
        <f t="shared" si="12"/>
        <v>275.60000000000002</v>
      </c>
      <c r="G43" s="44">
        <f t="shared" si="12"/>
        <v>296.7</v>
      </c>
      <c r="H43" s="44">
        <f t="shared" si="12"/>
        <v>243.8</v>
      </c>
      <c r="I43" s="44">
        <f t="shared" si="12"/>
        <v>246.7</v>
      </c>
      <c r="J43" s="44">
        <f t="shared" si="12"/>
        <v>257.60000000000002</v>
      </c>
      <c r="K43" s="44">
        <f t="shared" si="12"/>
        <v>268.5</v>
      </c>
      <c r="L43" s="44">
        <f t="shared" si="12"/>
        <v>287.2</v>
      </c>
      <c r="M43" s="45">
        <f t="shared" si="12"/>
        <v>312.7</v>
      </c>
      <c r="N43" s="53"/>
      <c r="O43" s="3"/>
      <c r="P43" s="3"/>
    </row>
    <row r="45" spans="1:21" x14ac:dyDescent="0.2">
      <c r="A45" s="1" t="s">
        <v>21</v>
      </c>
      <c r="B45" s="49"/>
    </row>
    <row r="46" spans="1:21" x14ac:dyDescent="0.2">
      <c r="A46" s="1" t="s">
        <v>22</v>
      </c>
    </row>
    <row r="47" spans="1:21" x14ac:dyDescent="0.2">
      <c r="A47" s="1" t="s">
        <v>23</v>
      </c>
    </row>
    <row r="49" spans="1:4" x14ac:dyDescent="0.2">
      <c r="B49" s="1" t="s">
        <v>57</v>
      </c>
      <c r="C49" s="1" t="s">
        <v>33</v>
      </c>
      <c r="D49" s="1" t="s">
        <v>34</v>
      </c>
    </row>
    <row r="50" spans="1:4" x14ac:dyDescent="0.2">
      <c r="A50" s="1" t="s">
        <v>58</v>
      </c>
      <c r="B50" s="2">
        <f>SUM(B5:B14)+SUM(F5:F14)+SUM(H5:H14)+SUM(J5:J14)+SUM(N5:N14)+SUM(O5:O14)+SUM(P5:P14)</f>
        <v>23253.650043000001</v>
      </c>
      <c r="C50" s="2">
        <f>SUM(B19:B28)+SUM(F19:F28)+SUM(H19:H28)+SUM(J19:J28)+SUM(N19:N28)+SUM(O19:O28)+SUM(P19:P28)</f>
        <v>19588.38234</v>
      </c>
      <c r="D50" s="2">
        <f>SUM(F33:F42)+SUM(H33:H42)+SUM(J33:J42)+SUM(M33:M42)</f>
        <v>10897</v>
      </c>
    </row>
    <row r="51" spans="1:4" x14ac:dyDescent="0.2">
      <c r="A51" s="1" t="s">
        <v>59</v>
      </c>
      <c r="B51" s="2">
        <f>SUM(C5:C14)+SUM(D5:D14)+SUM(E5:E14)+SUM(G5:G14)+SUM(I5:I14)+SUM(K5:K14)+SUM(L5:L14)+SUM(M5:M14)</f>
        <v>20089.852971799999</v>
      </c>
      <c r="C51" s="2">
        <f>SUM(C19:C28)+SUM(D19:D28)+SUM(E19:E28)+SUM(G19:G28)+SUM(I19:I28)+SUM(K19:K28)+SUM(L19:L28)+SUM(M19:M28)</f>
        <v>21400.191110899999</v>
      </c>
      <c r="D51" s="2">
        <f>SUM(C33:C42)+SUM(D33:D42)+SUM(E33:E42)+SUM(G33:G42)+SUM(I33:I42)+SUM(K33:K42)+SUM(L33:L42)</f>
        <v>18843</v>
      </c>
    </row>
    <row r="52" spans="1:4" x14ac:dyDescent="0.2">
      <c r="B52" s="2"/>
      <c r="C52" s="2"/>
      <c r="D52" s="2"/>
    </row>
    <row r="53" spans="1:4" x14ac:dyDescent="0.2">
      <c r="A53" s="1" t="s">
        <v>55</v>
      </c>
      <c r="B53" s="2">
        <f>B50/(7*10)</f>
        <v>332.19500061428573</v>
      </c>
      <c r="C53" s="2">
        <f>C50/(10*7)</f>
        <v>279.83403342857144</v>
      </c>
      <c r="D53" s="2">
        <f>D50/(4*10)</f>
        <v>272.42500000000001</v>
      </c>
    </row>
    <row r="54" spans="1:4" x14ac:dyDescent="0.2">
      <c r="A54" s="1" t="s">
        <v>56</v>
      </c>
      <c r="B54" s="2">
        <f>B51/(8*10)</f>
        <v>251.12316214749998</v>
      </c>
      <c r="C54" s="2">
        <f>C51/(10*8)</f>
        <v>267.50238888625</v>
      </c>
      <c r="D54" s="2">
        <f>D51/(7*10)</f>
        <v>269.18571428571431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ECBF7-E333-9344-812D-176F42191700}">
  <dimension ref="A2:D163"/>
  <sheetViews>
    <sheetView topLeftCell="G158" workbookViewId="0">
      <selection activeCell="S159" sqref="S159"/>
    </sheetView>
  </sheetViews>
  <sheetFormatPr baseColWidth="10" defaultRowHeight="15" x14ac:dyDescent="0.2"/>
  <cols>
    <col min="1" max="1" width="19.1640625" customWidth="1"/>
    <col min="2" max="2" width="27" customWidth="1"/>
    <col min="3" max="3" width="31.1640625" customWidth="1"/>
    <col min="4" max="4" width="28.5" customWidth="1"/>
  </cols>
  <sheetData>
    <row r="2" spans="2:4" x14ac:dyDescent="0.2">
      <c r="B2" t="s">
        <v>35</v>
      </c>
      <c r="C2" t="s">
        <v>36</v>
      </c>
      <c r="D2" t="s">
        <v>37</v>
      </c>
    </row>
    <row r="3" spans="2:4" ht="16" x14ac:dyDescent="0.2">
      <c r="B3" s="57">
        <v>418</v>
      </c>
      <c r="C3" s="21">
        <v>274.94908400000003</v>
      </c>
      <c r="D3" s="39">
        <v>224</v>
      </c>
    </row>
    <row r="4" spans="2:4" ht="16" x14ac:dyDescent="0.2">
      <c r="B4" s="58">
        <v>631</v>
      </c>
      <c r="C4" s="21">
        <v>386.96537699999999</v>
      </c>
      <c r="D4" s="39">
        <v>265</v>
      </c>
    </row>
    <row r="5" spans="2:4" ht="16" x14ac:dyDescent="0.2">
      <c r="B5" s="58">
        <v>682</v>
      </c>
      <c r="C5" s="21">
        <v>325.86558000000002</v>
      </c>
      <c r="D5" s="39">
        <v>274</v>
      </c>
    </row>
    <row r="6" spans="2:4" ht="16" x14ac:dyDescent="0.2">
      <c r="B6" s="58">
        <v>540</v>
      </c>
      <c r="C6" s="21">
        <v>224.03258700000001</v>
      </c>
      <c r="D6" s="39">
        <v>230</v>
      </c>
    </row>
    <row r="7" spans="2:4" ht="16" x14ac:dyDescent="0.2">
      <c r="B7" s="58">
        <v>509</v>
      </c>
      <c r="C7" s="21">
        <v>407.331976</v>
      </c>
      <c r="D7" s="39">
        <v>251</v>
      </c>
    </row>
    <row r="8" spans="2:4" ht="16" x14ac:dyDescent="0.2">
      <c r="B8" s="58">
        <v>866</v>
      </c>
      <c r="C8" s="21">
        <v>244.39918499999999</v>
      </c>
      <c r="D8" s="39">
        <v>260</v>
      </c>
    </row>
    <row r="9" spans="2:4" ht="16" x14ac:dyDescent="0.2">
      <c r="B9" s="58">
        <v>794</v>
      </c>
      <c r="C9" s="21">
        <v>366.59877799999998</v>
      </c>
      <c r="D9" s="39">
        <v>243</v>
      </c>
    </row>
    <row r="10" spans="2:4" ht="16" x14ac:dyDescent="0.2">
      <c r="B10" s="58">
        <v>550</v>
      </c>
      <c r="C10" s="21">
        <v>478.615071</v>
      </c>
      <c r="D10" s="39">
        <v>242</v>
      </c>
    </row>
    <row r="11" spans="2:4" ht="16" x14ac:dyDescent="0.2">
      <c r="B11" s="58">
        <v>519</v>
      </c>
      <c r="C11" s="21">
        <v>183.29938899999999</v>
      </c>
      <c r="D11" s="39">
        <v>258</v>
      </c>
    </row>
    <row r="12" spans="2:4" ht="16" x14ac:dyDescent="0.2">
      <c r="B12" s="58">
        <v>1008</v>
      </c>
      <c r="C12" s="21">
        <v>305.49898200000001</v>
      </c>
      <c r="D12" s="39">
        <v>267</v>
      </c>
    </row>
    <row r="13" spans="2:4" ht="16" x14ac:dyDescent="0.2">
      <c r="B13" s="29">
        <v>293.51440000000002</v>
      </c>
      <c r="C13" s="22">
        <v>314.28969999999998</v>
      </c>
      <c r="D13" s="39">
        <v>302</v>
      </c>
    </row>
    <row r="14" spans="2:4" ht="16" x14ac:dyDescent="0.2">
      <c r="B14" s="29">
        <v>268.88920000000002</v>
      </c>
      <c r="C14" s="22">
        <v>326.99329999999998</v>
      </c>
      <c r="D14" s="39">
        <v>269</v>
      </c>
    </row>
    <row r="15" spans="2:4" ht="16" x14ac:dyDescent="0.2">
      <c r="B15" s="29">
        <v>259.24849999999998</v>
      </c>
      <c r="C15" s="22">
        <v>285.42320000000001</v>
      </c>
      <c r="D15" s="39">
        <v>302</v>
      </c>
    </row>
    <row r="16" spans="2:4" ht="16" x14ac:dyDescent="0.2">
      <c r="B16" s="29">
        <v>228.7841</v>
      </c>
      <c r="C16" s="22">
        <v>287.55590000000001</v>
      </c>
      <c r="D16" s="39">
        <v>293</v>
      </c>
    </row>
    <row r="17" spans="2:4" ht="16" x14ac:dyDescent="0.2">
      <c r="B17" s="29">
        <v>261.20510000000002</v>
      </c>
      <c r="C17" s="22">
        <v>244.28290000000001</v>
      </c>
      <c r="D17" s="39">
        <v>283</v>
      </c>
    </row>
    <row r="18" spans="2:4" ht="16" x14ac:dyDescent="0.2">
      <c r="B18" s="29">
        <v>264.69060000000002</v>
      </c>
      <c r="C18" s="22">
        <v>158.9169</v>
      </c>
      <c r="D18" s="39">
        <v>265</v>
      </c>
    </row>
    <row r="19" spans="2:4" ht="16" x14ac:dyDescent="0.2">
      <c r="B19" s="29">
        <v>260.815</v>
      </c>
      <c r="C19" s="22">
        <v>283.63369999999998</v>
      </c>
      <c r="D19" s="39">
        <v>289</v>
      </c>
    </row>
    <row r="20" spans="2:4" ht="16" x14ac:dyDescent="0.2">
      <c r="B20" s="29">
        <v>257.27699999999999</v>
      </c>
      <c r="C20" s="22">
        <v>191.46770000000001</v>
      </c>
      <c r="D20" s="39">
        <v>291</v>
      </c>
    </row>
    <row r="21" spans="2:4" ht="16" x14ac:dyDescent="0.2">
      <c r="B21" s="29">
        <v>226.9967</v>
      </c>
      <c r="C21" s="22">
        <v>306.08229999999998</v>
      </c>
      <c r="D21" s="39">
        <v>299</v>
      </c>
    </row>
    <row r="22" spans="2:4" ht="16" x14ac:dyDescent="0.2">
      <c r="B22" s="29">
        <v>275.99110000000002</v>
      </c>
      <c r="C22" s="22">
        <v>254.0908</v>
      </c>
      <c r="D22" s="39">
        <v>287</v>
      </c>
    </row>
    <row r="23" spans="2:4" ht="16" x14ac:dyDescent="0.2">
      <c r="B23" s="30">
        <v>268.89</v>
      </c>
      <c r="C23" s="50">
        <v>243.03</v>
      </c>
      <c r="D23" s="37">
        <v>265</v>
      </c>
    </row>
    <row r="24" spans="2:4" ht="16" x14ac:dyDescent="0.2">
      <c r="B24" s="30">
        <v>232.32</v>
      </c>
      <c r="C24" s="50">
        <v>352.47</v>
      </c>
      <c r="D24" s="37">
        <v>254</v>
      </c>
    </row>
    <row r="25" spans="2:4" ht="16" x14ac:dyDescent="0.2">
      <c r="B25" s="30">
        <v>243.03</v>
      </c>
      <c r="C25" s="50">
        <v>331.63</v>
      </c>
      <c r="D25" s="37">
        <v>251</v>
      </c>
    </row>
    <row r="26" spans="2:4" ht="16" x14ac:dyDescent="0.2">
      <c r="B26" s="30">
        <v>223.38</v>
      </c>
      <c r="C26" s="50">
        <v>177.67</v>
      </c>
      <c r="D26" s="37">
        <v>239</v>
      </c>
    </row>
    <row r="27" spans="2:4" ht="16" x14ac:dyDescent="0.2">
      <c r="B27" s="30">
        <v>238.8</v>
      </c>
      <c r="C27" s="50">
        <v>382.94</v>
      </c>
      <c r="D27" s="37">
        <v>204</v>
      </c>
    </row>
    <row r="28" spans="2:4" ht="16" x14ac:dyDescent="0.2">
      <c r="B28" s="30">
        <v>272.64999999999998</v>
      </c>
      <c r="C28" s="50">
        <v>255.29</v>
      </c>
      <c r="D28" s="37">
        <v>252</v>
      </c>
    </row>
    <row r="29" spans="2:4" ht="16" x14ac:dyDescent="0.2">
      <c r="B29" s="30">
        <v>209.26</v>
      </c>
      <c r="C29" s="50">
        <v>311.02999999999997</v>
      </c>
      <c r="D29" s="37">
        <v>245</v>
      </c>
    </row>
    <row r="30" spans="2:4" ht="16" x14ac:dyDescent="0.2">
      <c r="B30" s="30">
        <v>234.5</v>
      </c>
      <c r="C30" s="50">
        <v>171.85</v>
      </c>
      <c r="D30" s="37">
        <v>266</v>
      </c>
    </row>
    <row r="31" spans="2:4" ht="16" x14ac:dyDescent="0.2">
      <c r="B31" s="30">
        <v>223.38</v>
      </c>
      <c r="C31" s="50">
        <v>404.91</v>
      </c>
      <c r="D31" s="37">
        <v>224</v>
      </c>
    </row>
    <row r="32" spans="2:4" ht="16" x14ac:dyDescent="0.2">
      <c r="B32" s="30">
        <v>232.32</v>
      </c>
      <c r="C32" s="50">
        <v>319.11</v>
      </c>
      <c r="D32" s="37">
        <v>258</v>
      </c>
    </row>
    <row r="33" spans="2:4" ht="16" x14ac:dyDescent="0.2">
      <c r="B33" s="31">
        <v>280</v>
      </c>
      <c r="C33" s="51">
        <v>200</v>
      </c>
      <c r="D33" s="40">
        <v>275</v>
      </c>
    </row>
    <row r="34" spans="2:4" ht="16" x14ac:dyDescent="0.2">
      <c r="B34" s="31">
        <v>220</v>
      </c>
      <c r="C34" s="51">
        <v>290</v>
      </c>
      <c r="D34" s="40">
        <v>305</v>
      </c>
    </row>
    <row r="35" spans="2:4" ht="16" x14ac:dyDescent="0.2">
      <c r="B35" s="31">
        <v>230</v>
      </c>
      <c r="C35" s="51">
        <v>180</v>
      </c>
      <c r="D35" s="40">
        <v>280</v>
      </c>
    </row>
    <row r="36" spans="2:4" ht="16" x14ac:dyDescent="0.2">
      <c r="B36" s="31">
        <v>270</v>
      </c>
      <c r="C36" s="51">
        <v>230</v>
      </c>
      <c r="D36" s="40">
        <v>245</v>
      </c>
    </row>
    <row r="37" spans="2:4" ht="16" x14ac:dyDescent="0.2">
      <c r="B37" s="31">
        <v>250</v>
      </c>
      <c r="C37" s="51">
        <v>320</v>
      </c>
      <c r="D37" s="40">
        <v>291</v>
      </c>
    </row>
    <row r="38" spans="2:4" ht="16" x14ac:dyDescent="0.2">
      <c r="B38" s="31">
        <v>230</v>
      </c>
      <c r="C38" s="51">
        <v>210</v>
      </c>
      <c r="D38" s="40">
        <v>264</v>
      </c>
    </row>
    <row r="39" spans="2:4" ht="16" x14ac:dyDescent="0.2">
      <c r="B39" s="31">
        <v>260</v>
      </c>
      <c r="C39" s="51">
        <v>200</v>
      </c>
      <c r="D39" s="40">
        <v>268</v>
      </c>
    </row>
    <row r="40" spans="2:4" ht="16" x14ac:dyDescent="0.2">
      <c r="B40" s="31">
        <v>210</v>
      </c>
      <c r="C40" s="51">
        <v>230</v>
      </c>
      <c r="D40" s="40">
        <v>272</v>
      </c>
    </row>
    <row r="41" spans="2:4" ht="16" x14ac:dyDescent="0.2">
      <c r="B41" s="31">
        <v>250</v>
      </c>
      <c r="C41" s="51">
        <v>200</v>
      </c>
      <c r="D41" s="40">
        <v>254</v>
      </c>
    </row>
    <row r="42" spans="2:4" ht="16" x14ac:dyDescent="0.2">
      <c r="B42" s="31">
        <v>240</v>
      </c>
      <c r="C42" s="51">
        <v>180</v>
      </c>
      <c r="D42" s="40">
        <v>302</v>
      </c>
    </row>
    <row r="43" spans="2:4" ht="16" x14ac:dyDescent="0.2">
      <c r="B43" s="29">
        <v>266.22500000000002</v>
      </c>
      <c r="C43" s="22">
        <v>259.24799999999999</v>
      </c>
      <c r="D43" s="39">
        <v>256</v>
      </c>
    </row>
    <row r="44" spans="2:4" ht="16" x14ac:dyDescent="0.2">
      <c r="B44" s="29">
        <v>302.73700000000002</v>
      </c>
      <c r="C44" s="22">
        <v>278.19600000000003</v>
      </c>
      <c r="D44" s="39">
        <v>327</v>
      </c>
    </row>
    <row r="45" spans="2:4" ht="16" x14ac:dyDescent="0.2">
      <c r="B45" s="29">
        <v>287.55590000000001</v>
      </c>
      <c r="C45" s="22">
        <v>280.02</v>
      </c>
      <c r="D45" s="39">
        <v>268</v>
      </c>
    </row>
    <row r="46" spans="2:4" ht="16" x14ac:dyDescent="0.2">
      <c r="B46" s="29">
        <v>243.8657</v>
      </c>
      <c r="C46" s="22">
        <v>186.07300000000001</v>
      </c>
      <c r="D46" s="39">
        <v>280</v>
      </c>
    </row>
    <row r="47" spans="2:4" ht="16" x14ac:dyDescent="0.2">
      <c r="B47" s="29">
        <v>259.24849999999998</v>
      </c>
      <c r="C47" s="22">
        <v>299.35399999999998</v>
      </c>
      <c r="D47" s="39">
        <v>302</v>
      </c>
    </row>
    <row r="48" spans="2:4" ht="16" x14ac:dyDescent="0.2">
      <c r="B48" s="29">
        <v>222.46539999999999</v>
      </c>
      <c r="C48" s="22">
        <v>251.26900000000001</v>
      </c>
      <c r="D48" s="39">
        <v>323</v>
      </c>
    </row>
    <row r="49" spans="2:4" ht="16" x14ac:dyDescent="0.2">
      <c r="B49" s="29">
        <v>275.62189999999998</v>
      </c>
      <c r="C49" s="22">
        <v>275.62099999999998</v>
      </c>
      <c r="D49" s="39">
        <v>315</v>
      </c>
    </row>
    <row r="50" spans="2:4" ht="16" x14ac:dyDescent="0.2">
      <c r="B50" s="29">
        <v>234.4991</v>
      </c>
      <c r="C50" s="22">
        <v>300.37299999999999</v>
      </c>
      <c r="D50" s="39">
        <v>311</v>
      </c>
    </row>
    <row r="51" spans="2:4" ht="16" x14ac:dyDescent="0.2">
      <c r="B51" s="29">
        <v>247.18369999999999</v>
      </c>
      <c r="C51" s="22">
        <v>191.46700000000001</v>
      </c>
      <c r="D51" s="39">
        <v>278</v>
      </c>
    </row>
    <row r="52" spans="2:4" ht="16" x14ac:dyDescent="0.2">
      <c r="B52" s="29">
        <v>240.50190000000001</v>
      </c>
      <c r="C52" s="22">
        <v>259.24799999999999</v>
      </c>
      <c r="D52" s="39">
        <v>307</v>
      </c>
    </row>
    <row r="53" spans="2:4" ht="16" x14ac:dyDescent="0.2">
      <c r="B53" s="31">
        <v>291</v>
      </c>
      <c r="C53" s="22">
        <v>303.05</v>
      </c>
      <c r="D53" s="37">
        <v>102</v>
      </c>
    </row>
    <row r="54" spans="2:4" ht="16" x14ac:dyDescent="0.2">
      <c r="B54" s="31">
        <v>225.8</v>
      </c>
      <c r="C54" s="22">
        <v>303.05</v>
      </c>
      <c r="D54" s="37">
        <v>244</v>
      </c>
    </row>
    <row r="55" spans="2:4" ht="16" x14ac:dyDescent="0.2">
      <c r="B55" s="31">
        <v>251.5</v>
      </c>
      <c r="C55" s="22">
        <v>276.64</v>
      </c>
      <c r="D55" s="37">
        <v>190</v>
      </c>
    </row>
    <row r="56" spans="2:4" ht="16" x14ac:dyDescent="0.2">
      <c r="B56" s="31">
        <v>255.5</v>
      </c>
      <c r="C56" s="22">
        <v>239.05</v>
      </c>
      <c r="D56" s="37">
        <v>256</v>
      </c>
    </row>
    <row r="57" spans="2:4" ht="16" x14ac:dyDescent="0.2">
      <c r="B57" s="31">
        <v>251.5</v>
      </c>
      <c r="C57" s="22">
        <v>297.95</v>
      </c>
      <c r="D57" s="37">
        <v>283</v>
      </c>
    </row>
    <row r="58" spans="2:4" ht="16" x14ac:dyDescent="0.2">
      <c r="B58" s="31">
        <v>255.5</v>
      </c>
      <c r="C58" s="22">
        <v>377.96</v>
      </c>
      <c r="D58" s="37">
        <v>275</v>
      </c>
    </row>
    <row r="59" spans="2:4" ht="16" x14ac:dyDescent="0.2">
      <c r="B59" s="31">
        <v>247.4</v>
      </c>
      <c r="C59" s="22">
        <v>294.51</v>
      </c>
      <c r="D59" s="37">
        <v>247</v>
      </c>
    </row>
    <row r="60" spans="2:4" ht="16" x14ac:dyDescent="0.2">
      <c r="B60" s="31">
        <v>251.3</v>
      </c>
      <c r="C60" s="22">
        <v>202.03</v>
      </c>
      <c r="D60" s="37">
        <v>275</v>
      </c>
    </row>
    <row r="61" spans="2:4" ht="16" x14ac:dyDescent="0.2">
      <c r="B61" s="31">
        <v>245.3</v>
      </c>
      <c r="C61" s="22">
        <v>234.74</v>
      </c>
      <c r="D61" s="37">
        <v>270</v>
      </c>
    </row>
    <row r="62" spans="2:4" ht="16" x14ac:dyDescent="0.2">
      <c r="B62" s="31">
        <v>211.8</v>
      </c>
      <c r="C62" s="22">
        <v>202.03</v>
      </c>
      <c r="D62" s="37">
        <v>296</v>
      </c>
    </row>
    <row r="63" spans="2:4" ht="16" x14ac:dyDescent="0.2">
      <c r="B63" s="29">
        <v>240</v>
      </c>
      <c r="C63" s="22">
        <v>130</v>
      </c>
      <c r="D63" s="39">
        <v>254</v>
      </c>
    </row>
    <row r="64" spans="2:4" ht="16" x14ac:dyDescent="0.2">
      <c r="B64" s="29">
        <v>250</v>
      </c>
      <c r="C64" s="22">
        <v>260</v>
      </c>
      <c r="D64" s="39">
        <v>274</v>
      </c>
    </row>
    <row r="65" spans="2:4" ht="16" x14ac:dyDescent="0.2">
      <c r="B65" s="29">
        <v>230</v>
      </c>
      <c r="C65" s="22">
        <v>130</v>
      </c>
      <c r="D65" s="39">
        <v>276</v>
      </c>
    </row>
    <row r="66" spans="2:4" ht="16" x14ac:dyDescent="0.2">
      <c r="B66" s="29">
        <v>210</v>
      </c>
      <c r="C66" s="22">
        <v>130</v>
      </c>
      <c r="D66" s="39">
        <v>226</v>
      </c>
    </row>
    <row r="67" spans="2:4" ht="16" x14ac:dyDescent="0.2">
      <c r="B67" s="29">
        <v>190</v>
      </c>
      <c r="C67" s="22">
        <v>210</v>
      </c>
      <c r="D67" s="39">
        <v>213</v>
      </c>
    </row>
    <row r="68" spans="2:4" ht="16" x14ac:dyDescent="0.2">
      <c r="B68" s="29">
        <v>280</v>
      </c>
      <c r="C68" s="22">
        <v>180</v>
      </c>
      <c r="D68" s="39">
        <v>244</v>
      </c>
    </row>
    <row r="69" spans="2:4" ht="16" x14ac:dyDescent="0.2">
      <c r="B69" s="29">
        <v>280</v>
      </c>
      <c r="C69" s="22">
        <v>250</v>
      </c>
      <c r="D69" s="39">
        <v>232</v>
      </c>
    </row>
    <row r="70" spans="2:4" ht="16" x14ac:dyDescent="0.2">
      <c r="B70" s="29">
        <v>250</v>
      </c>
      <c r="C70" s="22">
        <v>200</v>
      </c>
      <c r="D70" s="39">
        <v>258</v>
      </c>
    </row>
    <row r="71" spans="2:4" ht="16" x14ac:dyDescent="0.2">
      <c r="B71" s="29">
        <v>190</v>
      </c>
      <c r="C71" s="22">
        <v>200</v>
      </c>
      <c r="D71" s="39">
        <v>234</v>
      </c>
    </row>
    <row r="72" spans="2:4" ht="16" x14ac:dyDescent="0.2">
      <c r="B72" s="29">
        <v>160</v>
      </c>
      <c r="C72" s="22">
        <v>130</v>
      </c>
      <c r="D72" s="39">
        <v>256</v>
      </c>
    </row>
    <row r="73" spans="2:4" ht="16" x14ac:dyDescent="0.2">
      <c r="B73" s="31">
        <v>270</v>
      </c>
      <c r="C73" s="51">
        <v>232</v>
      </c>
      <c r="D73" s="41">
        <v>257</v>
      </c>
    </row>
    <row r="74" spans="2:4" ht="16" x14ac:dyDescent="0.2">
      <c r="B74" s="31">
        <v>281</v>
      </c>
      <c r="C74" s="51">
        <v>230</v>
      </c>
      <c r="D74" s="41">
        <v>255</v>
      </c>
    </row>
    <row r="75" spans="2:4" ht="16" x14ac:dyDescent="0.2">
      <c r="B75" s="31">
        <v>221</v>
      </c>
      <c r="C75" s="51">
        <v>292</v>
      </c>
      <c r="D75" s="41">
        <v>265</v>
      </c>
    </row>
    <row r="76" spans="2:4" ht="16" x14ac:dyDescent="0.2">
      <c r="B76" s="31">
        <v>223</v>
      </c>
      <c r="C76" s="51">
        <v>234</v>
      </c>
      <c r="D76" s="41">
        <v>246</v>
      </c>
    </row>
    <row r="77" spans="2:4" ht="16" x14ac:dyDescent="0.2">
      <c r="B77" s="31">
        <v>225</v>
      </c>
      <c r="C77" s="51">
        <v>243</v>
      </c>
      <c r="D77" s="41">
        <v>273</v>
      </c>
    </row>
    <row r="78" spans="2:4" ht="16" x14ac:dyDescent="0.2">
      <c r="B78" s="31">
        <v>204</v>
      </c>
      <c r="C78" s="51">
        <v>263</v>
      </c>
      <c r="D78" s="41">
        <v>268</v>
      </c>
    </row>
    <row r="79" spans="2:4" ht="16" x14ac:dyDescent="0.2">
      <c r="B79" s="31">
        <v>214</v>
      </c>
      <c r="C79" s="51">
        <v>204</v>
      </c>
      <c r="D79" s="41">
        <v>240</v>
      </c>
    </row>
    <row r="80" spans="2:4" ht="16" x14ac:dyDescent="0.2">
      <c r="B80" s="31">
        <v>270</v>
      </c>
      <c r="C80" s="51">
        <v>238</v>
      </c>
      <c r="D80" s="41">
        <v>259</v>
      </c>
    </row>
    <row r="81" spans="2:4" ht="16" x14ac:dyDescent="0.2">
      <c r="B81" s="31">
        <v>236</v>
      </c>
      <c r="C81" s="51">
        <v>196</v>
      </c>
      <c r="D81" s="41">
        <v>249</v>
      </c>
    </row>
    <row r="82" spans="2:4" ht="16" x14ac:dyDescent="0.2">
      <c r="B82" s="31">
        <v>206</v>
      </c>
      <c r="C82" s="51">
        <v>201</v>
      </c>
      <c r="D82" s="41">
        <v>264</v>
      </c>
    </row>
    <row r="83" spans="2:4" ht="16" x14ac:dyDescent="0.2">
      <c r="B83" s="29">
        <v>359.62188800000001</v>
      </c>
      <c r="C83" s="22">
        <v>363.84459900000002</v>
      </c>
      <c r="D83" s="37">
        <v>260</v>
      </c>
    </row>
    <row r="84" spans="2:4" ht="16" x14ac:dyDescent="0.2">
      <c r="B84" s="29">
        <v>236.660404</v>
      </c>
      <c r="C84" s="22">
        <v>342.21037799999999</v>
      </c>
      <c r="D84" s="37">
        <v>265</v>
      </c>
    </row>
    <row r="85" spans="2:4" ht="16" x14ac:dyDescent="0.2">
      <c r="B85" s="29">
        <v>249.23508200000001</v>
      </c>
      <c r="C85" s="22">
        <v>234.499076</v>
      </c>
      <c r="D85" s="37">
        <v>281</v>
      </c>
    </row>
    <row r="86" spans="2:4" ht="16" x14ac:dyDescent="0.2">
      <c r="B86" s="29">
        <v>294.20748600000002</v>
      </c>
      <c r="C86" s="22">
        <v>346.64525500000002</v>
      </c>
      <c r="D86" s="37">
        <v>271</v>
      </c>
    </row>
    <row r="87" spans="2:4" ht="16" x14ac:dyDescent="0.2">
      <c r="B87" s="29">
        <v>232.31764200000001</v>
      </c>
      <c r="C87" s="22">
        <v>326.99333899999999</v>
      </c>
      <c r="D87" s="37">
        <v>288</v>
      </c>
    </row>
    <row r="88" spans="2:4" ht="16" x14ac:dyDescent="0.2">
      <c r="B88" s="29">
        <v>234.499076</v>
      </c>
      <c r="C88" s="22">
        <v>334.68835200000001</v>
      </c>
      <c r="D88" s="37">
        <v>288</v>
      </c>
    </row>
    <row r="89" spans="2:4" ht="16" x14ac:dyDescent="0.2">
      <c r="B89" s="29">
        <v>255.29025899999999</v>
      </c>
      <c r="C89" s="22">
        <v>156.332717</v>
      </c>
      <c r="D89" s="37">
        <v>249</v>
      </c>
    </row>
    <row r="90" spans="2:4" ht="16" x14ac:dyDescent="0.2">
      <c r="B90" s="29">
        <v>273.02335299999999</v>
      </c>
      <c r="C90" s="22">
        <v>346.64525500000002</v>
      </c>
      <c r="D90" s="37">
        <v>261</v>
      </c>
    </row>
    <row r="91" spans="2:4" ht="16" x14ac:dyDescent="0.2">
      <c r="B91" s="29">
        <v>225.64684099999999</v>
      </c>
      <c r="C91" s="22">
        <v>336.20622100000003</v>
      </c>
      <c r="D91" s="37">
        <v>274</v>
      </c>
    </row>
    <row r="92" spans="2:4" ht="16" x14ac:dyDescent="0.2">
      <c r="B92" s="29">
        <v>266.98894300000001</v>
      </c>
      <c r="C92" s="22">
        <v>227.89213899999999</v>
      </c>
      <c r="D92" s="37">
        <v>248</v>
      </c>
    </row>
    <row r="93" spans="2:4" ht="16" x14ac:dyDescent="0.2">
      <c r="B93" s="31">
        <v>259</v>
      </c>
      <c r="C93" s="51">
        <v>251</v>
      </c>
      <c r="D93" s="37">
        <v>271</v>
      </c>
    </row>
    <row r="94" spans="2:4" ht="16" x14ac:dyDescent="0.2">
      <c r="B94" s="31">
        <v>206</v>
      </c>
      <c r="C94" s="51">
        <v>328</v>
      </c>
      <c r="D94" s="37">
        <v>280</v>
      </c>
    </row>
    <row r="95" spans="2:4" ht="16" x14ac:dyDescent="0.2">
      <c r="B95" s="31">
        <v>230</v>
      </c>
      <c r="C95" s="51">
        <v>259</v>
      </c>
      <c r="D95" s="37">
        <v>307</v>
      </c>
    </row>
    <row r="96" spans="2:4" ht="16" x14ac:dyDescent="0.2">
      <c r="B96" s="31">
        <v>186</v>
      </c>
      <c r="C96" s="51">
        <v>322</v>
      </c>
      <c r="D96" s="37">
        <v>267</v>
      </c>
    </row>
    <row r="97" spans="2:4" ht="16" x14ac:dyDescent="0.2">
      <c r="B97" s="31">
        <v>263</v>
      </c>
      <c r="C97" s="51">
        <v>247</v>
      </c>
      <c r="D97" s="37">
        <v>270</v>
      </c>
    </row>
    <row r="98" spans="2:4" ht="16" x14ac:dyDescent="0.2">
      <c r="B98" s="31">
        <v>206</v>
      </c>
      <c r="C98" s="51">
        <v>201</v>
      </c>
      <c r="D98" s="37">
        <v>289</v>
      </c>
    </row>
    <row r="99" spans="2:4" ht="16" x14ac:dyDescent="0.2">
      <c r="B99" s="31">
        <v>263</v>
      </c>
      <c r="C99" s="51">
        <v>274</v>
      </c>
      <c r="D99" s="37">
        <v>293</v>
      </c>
    </row>
    <row r="100" spans="2:4" ht="16" x14ac:dyDescent="0.2">
      <c r="B100" s="31">
        <v>270</v>
      </c>
      <c r="C100" s="51">
        <v>211</v>
      </c>
      <c r="D100" s="37">
        <v>276</v>
      </c>
    </row>
    <row r="101" spans="2:4" ht="16" x14ac:dyDescent="0.2">
      <c r="B101" s="31">
        <v>238</v>
      </c>
      <c r="C101" s="51">
        <v>281</v>
      </c>
      <c r="D101" s="37">
        <v>307</v>
      </c>
    </row>
    <row r="102" spans="2:4" ht="16" x14ac:dyDescent="0.2">
      <c r="B102" s="31">
        <v>243</v>
      </c>
      <c r="C102" s="51">
        <v>266</v>
      </c>
      <c r="D102" s="37">
        <v>312</v>
      </c>
    </row>
    <row r="103" spans="2:4" ht="16" x14ac:dyDescent="0.2">
      <c r="B103" s="29">
        <v>281.8328143</v>
      </c>
      <c r="C103" s="22">
        <v>274.5112302</v>
      </c>
      <c r="D103" s="42">
        <v>322</v>
      </c>
    </row>
    <row r="104" spans="2:4" ht="16" x14ac:dyDescent="0.2">
      <c r="B104" s="29">
        <v>292.47173350000003</v>
      </c>
      <c r="C104" s="22">
        <v>274.5112302</v>
      </c>
      <c r="D104" s="42">
        <v>324</v>
      </c>
    </row>
    <row r="105" spans="2:4" ht="16" x14ac:dyDescent="0.2">
      <c r="B105" s="29">
        <v>302.73700550000001</v>
      </c>
      <c r="C105" s="22">
        <v>234.4990761</v>
      </c>
      <c r="D105" s="42">
        <v>297</v>
      </c>
    </row>
    <row r="106" spans="2:4" ht="16" x14ac:dyDescent="0.2">
      <c r="B106" s="29">
        <v>234.4990761</v>
      </c>
      <c r="C106" s="22">
        <v>278.19610949999998</v>
      </c>
      <c r="D106" s="42">
        <v>348</v>
      </c>
    </row>
    <row r="107" spans="2:4" ht="16" x14ac:dyDescent="0.2">
      <c r="B107" s="29">
        <v>285.42318599999999</v>
      </c>
      <c r="C107" s="22">
        <v>309.39136100000002</v>
      </c>
      <c r="D107" s="42">
        <v>334</v>
      </c>
    </row>
    <row r="108" spans="2:4" ht="16" x14ac:dyDescent="0.2">
      <c r="B108" s="29">
        <v>309.39136100000002</v>
      </c>
      <c r="C108" s="22">
        <v>355.34900090000002</v>
      </c>
      <c r="D108" s="42">
        <v>308</v>
      </c>
    </row>
    <row r="109" spans="2:4" ht="16" x14ac:dyDescent="0.2">
      <c r="B109" s="29">
        <v>270.77620940000003</v>
      </c>
      <c r="C109" s="22">
        <v>299.35436299999998</v>
      </c>
      <c r="D109" s="42">
        <v>341</v>
      </c>
    </row>
    <row r="110" spans="2:4" ht="16" x14ac:dyDescent="0.2">
      <c r="B110" s="29">
        <v>292.47173350000003</v>
      </c>
      <c r="C110" s="22">
        <v>312.66543480000001</v>
      </c>
      <c r="D110" s="42">
        <v>278</v>
      </c>
    </row>
    <row r="111" spans="2:4" ht="16" x14ac:dyDescent="0.2">
      <c r="B111" s="29">
        <v>270.77620940000003</v>
      </c>
      <c r="C111" s="22">
        <v>263.14717530000001</v>
      </c>
      <c r="D111" s="42">
        <v>271</v>
      </c>
    </row>
    <row r="112" spans="2:4" ht="16" x14ac:dyDescent="0.2">
      <c r="B112" s="29">
        <v>266.98894309999997</v>
      </c>
      <c r="C112" s="22">
        <v>247.1837299</v>
      </c>
      <c r="D112" s="42">
        <v>304</v>
      </c>
    </row>
    <row r="113" spans="2:3" ht="16" x14ac:dyDescent="0.2">
      <c r="B113" s="29">
        <v>266.60700000000003</v>
      </c>
      <c r="C113" s="22">
        <v>424.55200000000002</v>
      </c>
    </row>
    <row r="114" spans="2:3" ht="16" x14ac:dyDescent="0.2">
      <c r="B114" s="29">
        <v>266.988</v>
      </c>
      <c r="C114" s="22">
        <v>334.68799999999999</v>
      </c>
    </row>
    <row r="115" spans="2:3" ht="16" x14ac:dyDescent="0.2">
      <c r="B115" s="29">
        <v>266.22500000000002</v>
      </c>
      <c r="C115" s="22">
        <v>299.35399999999998</v>
      </c>
    </row>
    <row r="116" spans="2:3" ht="16" x14ac:dyDescent="0.2">
      <c r="B116" s="29">
        <v>280.38299999999998</v>
      </c>
      <c r="C116" s="22">
        <v>374.87200000000001</v>
      </c>
    </row>
    <row r="117" spans="2:3" ht="16" x14ac:dyDescent="0.2">
      <c r="B117" s="29">
        <v>234.499</v>
      </c>
      <c r="C117" s="22">
        <v>268.88900000000001</v>
      </c>
    </row>
    <row r="118" spans="2:3" ht="16" x14ac:dyDescent="0.2">
      <c r="B118" s="29">
        <v>316.54899999999998</v>
      </c>
      <c r="C118" s="22">
        <v>322.28800000000001</v>
      </c>
    </row>
    <row r="119" spans="2:3" ht="16" x14ac:dyDescent="0.2">
      <c r="B119" s="29">
        <v>287.55500000000001</v>
      </c>
      <c r="C119" s="22">
        <v>201.82400000000001</v>
      </c>
    </row>
    <row r="120" spans="2:3" ht="16" x14ac:dyDescent="0.2">
      <c r="B120" s="29">
        <v>223.834</v>
      </c>
      <c r="C120" s="22">
        <v>251.26900000000001</v>
      </c>
    </row>
    <row r="121" spans="2:3" ht="16" x14ac:dyDescent="0.2">
      <c r="B121" s="29">
        <v>291.42500000000001</v>
      </c>
      <c r="C121" s="22">
        <v>292.471</v>
      </c>
    </row>
    <row r="122" spans="2:3" ht="16" x14ac:dyDescent="0.2">
      <c r="B122" s="29">
        <v>231.87799999999999</v>
      </c>
      <c r="C122" s="22">
        <v>234.499</v>
      </c>
    </row>
    <row r="123" spans="2:3" ht="16" x14ac:dyDescent="0.2">
      <c r="B123" s="32">
        <v>196</v>
      </c>
      <c r="C123" s="21">
        <v>329</v>
      </c>
    </row>
    <row r="124" spans="2:3" ht="16" x14ac:dyDescent="0.2">
      <c r="B124" s="32">
        <v>232</v>
      </c>
      <c r="C124" s="21">
        <v>225</v>
      </c>
    </row>
    <row r="125" spans="2:3" ht="16" x14ac:dyDescent="0.2">
      <c r="B125" s="32">
        <v>280</v>
      </c>
      <c r="C125" s="21">
        <v>185</v>
      </c>
    </row>
    <row r="126" spans="2:3" ht="16" x14ac:dyDescent="0.2">
      <c r="B126" s="32">
        <v>202</v>
      </c>
      <c r="C126" s="21">
        <v>224</v>
      </c>
    </row>
    <row r="127" spans="2:3" ht="16" x14ac:dyDescent="0.2">
      <c r="B127" s="32">
        <v>229</v>
      </c>
      <c r="C127" s="21">
        <v>240</v>
      </c>
    </row>
    <row r="128" spans="2:3" ht="16" x14ac:dyDescent="0.2">
      <c r="B128" s="32">
        <v>224</v>
      </c>
      <c r="C128" s="21">
        <v>381</v>
      </c>
    </row>
    <row r="129" spans="2:3" ht="16" x14ac:dyDescent="0.2">
      <c r="B129" s="32">
        <v>301</v>
      </c>
      <c r="C129" s="21">
        <v>241</v>
      </c>
    </row>
    <row r="130" spans="2:3" ht="16" x14ac:dyDescent="0.2">
      <c r="B130" s="32">
        <v>254</v>
      </c>
      <c r="C130" s="21">
        <v>191</v>
      </c>
    </row>
    <row r="131" spans="2:3" ht="16" x14ac:dyDescent="0.2">
      <c r="B131" s="32">
        <v>196</v>
      </c>
      <c r="C131" s="21">
        <v>276</v>
      </c>
    </row>
    <row r="132" spans="2:3" ht="16" x14ac:dyDescent="0.2">
      <c r="B132" s="32">
        <v>207</v>
      </c>
      <c r="C132" s="21">
        <v>227</v>
      </c>
    </row>
    <row r="133" spans="2:3" ht="16" x14ac:dyDescent="0.2">
      <c r="B133" s="29">
        <v>282.10000000000002</v>
      </c>
      <c r="C133" s="22">
        <v>239.1</v>
      </c>
    </row>
    <row r="134" spans="2:3" ht="16" x14ac:dyDescent="0.2">
      <c r="B134" s="29">
        <v>225.9</v>
      </c>
      <c r="C134" s="22">
        <v>146.4</v>
      </c>
    </row>
    <row r="135" spans="2:3" ht="16" x14ac:dyDescent="0.2">
      <c r="B135" s="29">
        <v>225.89</v>
      </c>
      <c r="C135" s="22">
        <v>204.5</v>
      </c>
    </row>
    <row r="136" spans="2:3" ht="16" x14ac:dyDescent="0.2">
      <c r="B136" s="29">
        <v>234.7</v>
      </c>
      <c r="C136" s="22">
        <v>207</v>
      </c>
    </row>
    <row r="137" spans="2:3" ht="16" x14ac:dyDescent="0.2">
      <c r="B137" s="29">
        <v>255.6</v>
      </c>
      <c r="C137" s="22">
        <v>241.2</v>
      </c>
    </row>
    <row r="138" spans="2:3" ht="16" x14ac:dyDescent="0.2">
      <c r="B138" s="29">
        <v>249.5</v>
      </c>
      <c r="C138" s="22">
        <v>207</v>
      </c>
    </row>
    <row r="139" spans="2:3" ht="16" x14ac:dyDescent="0.2">
      <c r="B139" s="29">
        <v>251.5</v>
      </c>
      <c r="C139" s="22">
        <v>272.89999999999998</v>
      </c>
    </row>
    <row r="140" spans="2:3" ht="16" x14ac:dyDescent="0.2">
      <c r="B140" s="29">
        <v>207</v>
      </c>
      <c r="C140" s="22">
        <v>202</v>
      </c>
    </row>
    <row r="141" spans="2:3" ht="16" x14ac:dyDescent="0.2">
      <c r="B141" s="29">
        <v>207</v>
      </c>
      <c r="C141" s="22">
        <v>216.7</v>
      </c>
    </row>
    <row r="142" spans="2:3" ht="16" x14ac:dyDescent="0.2">
      <c r="B142" s="29">
        <v>241.2</v>
      </c>
      <c r="C142" s="22">
        <v>196.9</v>
      </c>
    </row>
    <row r="143" spans="2:3" ht="16" x14ac:dyDescent="0.2">
      <c r="B143" s="33">
        <v>353.9</v>
      </c>
      <c r="C143" s="52">
        <v>484.8</v>
      </c>
    </row>
    <row r="144" spans="2:3" ht="16" x14ac:dyDescent="0.2">
      <c r="B144" s="33">
        <v>583.1</v>
      </c>
      <c r="C144" s="52">
        <v>308.2</v>
      </c>
    </row>
    <row r="145" spans="1:4" ht="16" x14ac:dyDescent="0.2">
      <c r="B145" s="33">
        <v>474.3</v>
      </c>
      <c r="C145" s="52">
        <v>441.6</v>
      </c>
    </row>
    <row r="146" spans="1:4" ht="16" x14ac:dyDescent="0.2">
      <c r="B146" s="33">
        <v>479.6</v>
      </c>
      <c r="C146" s="52">
        <v>489.9</v>
      </c>
    </row>
    <row r="147" spans="1:4" ht="16" x14ac:dyDescent="0.2">
      <c r="B147" s="33">
        <v>418.3</v>
      </c>
      <c r="C147" s="52">
        <v>387.3</v>
      </c>
    </row>
    <row r="148" spans="1:4" ht="16" x14ac:dyDescent="0.2">
      <c r="B148" s="33">
        <v>484.8</v>
      </c>
      <c r="C148" s="52">
        <v>490</v>
      </c>
    </row>
    <row r="149" spans="1:4" ht="16" x14ac:dyDescent="0.2">
      <c r="B149" s="33">
        <v>282.8</v>
      </c>
      <c r="C149" s="52">
        <v>387.3</v>
      </c>
    </row>
    <row r="150" spans="1:4" ht="16" x14ac:dyDescent="0.2">
      <c r="B150" s="33">
        <v>474.3</v>
      </c>
      <c r="C150" s="52">
        <v>538.5</v>
      </c>
    </row>
    <row r="151" spans="1:4" ht="16" x14ac:dyDescent="0.2">
      <c r="B151" s="33">
        <v>360.6</v>
      </c>
      <c r="C151" s="52">
        <v>393.7</v>
      </c>
    </row>
    <row r="152" spans="1:4" ht="16" x14ac:dyDescent="0.2">
      <c r="B152" s="33">
        <v>636</v>
      </c>
      <c r="C152" s="52">
        <v>400</v>
      </c>
    </row>
    <row r="153" spans="1:4" x14ac:dyDescent="0.2">
      <c r="A153" s="61" t="s">
        <v>1</v>
      </c>
      <c r="B153" s="59">
        <f>AVERAGE(B3:B152)</f>
        <v>288.95558697199999</v>
      </c>
      <c r="C153" s="59">
        <f>AVERAGE(C3:C152)</f>
        <v>273.25715633933333</v>
      </c>
      <c r="D153" s="59">
        <f>AVERAGE(D3:D112)</f>
        <v>270.36363636363637</v>
      </c>
    </row>
    <row r="154" spans="1:4" x14ac:dyDescent="0.2">
      <c r="A154" s="61" t="s">
        <v>38</v>
      </c>
      <c r="B154" s="60">
        <f>STDEV(B3:B152)</f>
        <v>125.33719398393572</v>
      </c>
      <c r="C154" s="60">
        <f>STDEV(C3:C152)</f>
        <v>78.20405430828724</v>
      </c>
      <c r="D154" s="60">
        <f>STDEV(D3:D112)</f>
        <v>32.676262257117308</v>
      </c>
    </row>
    <row r="155" spans="1:4" x14ac:dyDescent="0.2">
      <c r="A155" t="s">
        <v>39</v>
      </c>
      <c r="B155" s="59">
        <f>MIN(B3:B152)</f>
        <v>160</v>
      </c>
      <c r="C155" s="59">
        <f>MIN(C3:C152)</f>
        <v>130</v>
      </c>
      <c r="D155" s="59">
        <f>MIN(D3:D152)</f>
        <v>102</v>
      </c>
    </row>
    <row r="156" spans="1:4" x14ac:dyDescent="0.2">
      <c r="A156" t="s">
        <v>40</v>
      </c>
      <c r="B156" s="59">
        <f>MAX(B3:B152)</f>
        <v>1008</v>
      </c>
      <c r="C156" s="59">
        <f>MAX(C3:C152)</f>
        <v>538.5</v>
      </c>
      <c r="D156" s="59">
        <f>MAX(D3:D152)</f>
        <v>348</v>
      </c>
    </row>
    <row r="157" spans="1:4" x14ac:dyDescent="0.2">
      <c r="A157" t="s">
        <v>41</v>
      </c>
      <c r="B157" s="59">
        <f>MEDIAN(B3:B152)</f>
        <v>254.6451295</v>
      </c>
      <c r="C157" s="59">
        <f>MEDIAN(C3:C152)</f>
        <v>261.5</v>
      </c>
      <c r="D157" s="59">
        <f>MEDIAN(D3:D152)</f>
        <v>269.5</v>
      </c>
    </row>
    <row r="159" spans="1:4" x14ac:dyDescent="0.2">
      <c r="A159" t="s">
        <v>39</v>
      </c>
      <c r="B159" s="59">
        <f>B155</f>
        <v>160</v>
      </c>
    </row>
    <row r="160" spans="1:4" x14ac:dyDescent="0.2">
      <c r="A160" t="s">
        <v>42</v>
      </c>
    </row>
    <row r="161" spans="1:2" x14ac:dyDescent="0.2">
      <c r="A161" t="s">
        <v>41</v>
      </c>
    </row>
    <row r="162" spans="1:2" x14ac:dyDescent="0.2">
      <c r="A162" t="s">
        <v>43</v>
      </c>
    </row>
    <row r="163" spans="1:2" x14ac:dyDescent="0.2">
      <c r="A163" t="s">
        <v>40</v>
      </c>
      <c r="B163" s="59">
        <f>B156</f>
        <v>1008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D04BF-A9D8-9B4A-84AA-2ACBC04B1570}">
  <dimension ref="A3:R159"/>
  <sheetViews>
    <sheetView topLeftCell="A144" workbookViewId="0">
      <selection activeCell="F154" sqref="F154:I156"/>
    </sheetView>
  </sheetViews>
  <sheetFormatPr baseColWidth="10" defaultRowHeight="15" x14ac:dyDescent="0.2"/>
  <sheetData>
    <row r="3" spans="2:18" x14ac:dyDescent="0.2">
      <c r="B3" s="61" t="s">
        <v>60</v>
      </c>
      <c r="D3" s="62"/>
      <c r="G3" s="76" t="s">
        <v>61</v>
      </c>
      <c r="H3" s="62"/>
      <c r="I3" s="62"/>
    </row>
    <row r="4" spans="2:18" x14ac:dyDescent="0.2">
      <c r="B4" s="62" t="s">
        <v>35</v>
      </c>
      <c r="C4" s="62" t="s">
        <v>36</v>
      </c>
      <c r="D4" s="62" t="s">
        <v>37</v>
      </c>
      <c r="G4" s="62" t="s">
        <v>35</v>
      </c>
      <c r="H4" s="62" t="s">
        <v>36</v>
      </c>
      <c r="I4" s="62" t="s">
        <v>37</v>
      </c>
    </row>
    <row r="5" spans="2:18" ht="16" x14ac:dyDescent="0.2">
      <c r="B5" s="57">
        <v>418</v>
      </c>
      <c r="C5" s="63">
        <v>275</v>
      </c>
      <c r="D5" s="71">
        <v>275</v>
      </c>
      <c r="G5" s="67">
        <v>294</v>
      </c>
      <c r="H5" s="68">
        <v>314</v>
      </c>
      <c r="I5" s="64">
        <v>224</v>
      </c>
      <c r="O5" s="1"/>
      <c r="P5" s="1"/>
      <c r="Q5" s="1"/>
      <c r="R5" s="1"/>
    </row>
    <row r="6" spans="2:18" ht="16" x14ac:dyDescent="0.2">
      <c r="B6" s="58">
        <v>631</v>
      </c>
      <c r="C6" s="65">
        <v>387</v>
      </c>
      <c r="D6" s="71">
        <v>305</v>
      </c>
      <c r="G6" s="67">
        <v>269</v>
      </c>
      <c r="H6" s="68">
        <v>327</v>
      </c>
      <c r="I6" s="66">
        <v>265</v>
      </c>
      <c r="O6" s="1"/>
      <c r="P6" s="2"/>
      <c r="Q6" s="2"/>
      <c r="R6" s="2"/>
    </row>
    <row r="7" spans="2:18" ht="16" x14ac:dyDescent="0.2">
      <c r="B7" s="58">
        <v>682</v>
      </c>
      <c r="C7" s="65">
        <v>326</v>
      </c>
      <c r="D7" s="71">
        <v>280</v>
      </c>
      <c r="G7" s="67">
        <v>259</v>
      </c>
      <c r="H7" s="68">
        <v>285</v>
      </c>
      <c r="I7" s="66">
        <v>274</v>
      </c>
      <c r="O7" s="1"/>
      <c r="P7" s="2"/>
      <c r="Q7" s="2"/>
      <c r="R7" s="2"/>
    </row>
    <row r="8" spans="2:18" ht="16" x14ac:dyDescent="0.2">
      <c r="B8" s="58">
        <v>540</v>
      </c>
      <c r="C8" s="65">
        <v>224</v>
      </c>
      <c r="D8" s="71">
        <v>245</v>
      </c>
      <c r="G8" s="67">
        <v>229</v>
      </c>
      <c r="H8" s="68">
        <v>288</v>
      </c>
      <c r="I8" s="66">
        <v>230</v>
      </c>
      <c r="O8" s="1"/>
      <c r="P8" s="2"/>
      <c r="Q8" s="2"/>
      <c r="R8" s="2"/>
    </row>
    <row r="9" spans="2:18" ht="16" x14ac:dyDescent="0.2">
      <c r="B9" s="58">
        <v>509</v>
      </c>
      <c r="C9" s="65">
        <v>407</v>
      </c>
      <c r="D9" s="71">
        <v>291</v>
      </c>
      <c r="G9" s="67">
        <v>261</v>
      </c>
      <c r="H9" s="68">
        <v>244</v>
      </c>
      <c r="I9" s="66">
        <v>251</v>
      </c>
      <c r="O9" s="1"/>
      <c r="P9" s="2"/>
      <c r="Q9" s="2"/>
      <c r="R9" s="2"/>
    </row>
    <row r="10" spans="2:18" ht="16" x14ac:dyDescent="0.2">
      <c r="B10" s="58">
        <v>866</v>
      </c>
      <c r="C10" s="65">
        <v>244</v>
      </c>
      <c r="D10" s="71">
        <v>264</v>
      </c>
      <c r="G10" s="67">
        <v>265</v>
      </c>
      <c r="H10" s="68">
        <v>159</v>
      </c>
      <c r="I10" s="66">
        <v>260</v>
      </c>
      <c r="O10" s="1"/>
      <c r="P10" s="2"/>
      <c r="Q10" s="2"/>
      <c r="R10" s="2"/>
    </row>
    <row r="11" spans="2:18" ht="16" x14ac:dyDescent="0.2">
      <c r="B11" s="58">
        <v>794</v>
      </c>
      <c r="C11" s="65">
        <v>367</v>
      </c>
      <c r="D11" s="71">
        <v>268</v>
      </c>
      <c r="G11" s="67">
        <v>261</v>
      </c>
      <c r="H11" s="68">
        <v>284</v>
      </c>
      <c r="I11" s="66">
        <v>243</v>
      </c>
    </row>
    <row r="12" spans="2:18" ht="16" x14ac:dyDescent="0.2">
      <c r="B12" s="58">
        <v>550</v>
      </c>
      <c r="C12" s="65">
        <v>479</v>
      </c>
      <c r="D12" s="71">
        <v>272</v>
      </c>
      <c r="G12" s="67">
        <v>257</v>
      </c>
      <c r="H12" s="68">
        <v>191</v>
      </c>
      <c r="I12" s="66">
        <v>242</v>
      </c>
    </row>
    <row r="13" spans="2:18" ht="16" x14ac:dyDescent="0.2">
      <c r="B13" s="58">
        <v>519</v>
      </c>
      <c r="C13" s="65">
        <v>183</v>
      </c>
      <c r="D13" s="71">
        <v>254</v>
      </c>
      <c r="G13" s="67">
        <v>227</v>
      </c>
      <c r="H13" s="68">
        <v>306</v>
      </c>
      <c r="I13" s="66">
        <v>258</v>
      </c>
    </row>
    <row r="14" spans="2:18" ht="16" x14ac:dyDescent="0.2">
      <c r="B14" s="58">
        <v>1008</v>
      </c>
      <c r="C14" s="65">
        <v>305</v>
      </c>
      <c r="D14" s="71">
        <v>302</v>
      </c>
      <c r="G14" s="67">
        <v>276</v>
      </c>
      <c r="H14" s="68">
        <v>254</v>
      </c>
      <c r="I14" s="66">
        <v>267</v>
      </c>
    </row>
    <row r="15" spans="2:18" ht="16" x14ac:dyDescent="0.2">
      <c r="B15" s="67">
        <v>266</v>
      </c>
      <c r="C15" s="68">
        <v>259</v>
      </c>
      <c r="D15" s="66">
        <v>102</v>
      </c>
      <c r="G15" s="69">
        <v>269</v>
      </c>
      <c r="H15" s="70">
        <v>243</v>
      </c>
      <c r="I15" s="66">
        <v>302</v>
      </c>
    </row>
    <row r="16" spans="2:18" ht="16" x14ac:dyDescent="0.2">
      <c r="B16" s="67">
        <v>303</v>
      </c>
      <c r="C16" s="68">
        <v>278</v>
      </c>
      <c r="D16" s="66">
        <v>244</v>
      </c>
      <c r="G16" s="69">
        <v>232</v>
      </c>
      <c r="H16" s="70">
        <v>352</v>
      </c>
      <c r="I16" s="66">
        <v>269</v>
      </c>
    </row>
    <row r="17" spans="2:9" ht="16" x14ac:dyDescent="0.2">
      <c r="B17" s="67">
        <v>288</v>
      </c>
      <c r="C17" s="68">
        <v>280</v>
      </c>
      <c r="D17" s="66">
        <v>190</v>
      </c>
      <c r="G17" s="69">
        <v>243</v>
      </c>
      <c r="H17" s="70">
        <v>332</v>
      </c>
      <c r="I17" s="66">
        <v>302</v>
      </c>
    </row>
    <row r="18" spans="2:9" ht="16" x14ac:dyDescent="0.2">
      <c r="B18" s="67">
        <v>244</v>
      </c>
      <c r="C18" s="68">
        <v>186</v>
      </c>
      <c r="D18" s="66">
        <v>256</v>
      </c>
      <c r="G18" s="69">
        <v>223</v>
      </c>
      <c r="H18" s="70">
        <v>178</v>
      </c>
      <c r="I18" s="66">
        <v>293</v>
      </c>
    </row>
    <row r="19" spans="2:9" ht="16" x14ac:dyDescent="0.2">
      <c r="B19" s="67">
        <v>259</v>
      </c>
      <c r="C19" s="68">
        <v>299</v>
      </c>
      <c r="D19" s="66">
        <v>283</v>
      </c>
      <c r="G19" s="69">
        <v>239</v>
      </c>
      <c r="H19" s="70">
        <v>383</v>
      </c>
      <c r="I19" s="66">
        <v>283</v>
      </c>
    </row>
    <row r="20" spans="2:9" ht="16" x14ac:dyDescent="0.2">
      <c r="B20" s="67">
        <v>222</v>
      </c>
      <c r="C20" s="68">
        <v>251</v>
      </c>
      <c r="D20" s="66">
        <v>275</v>
      </c>
      <c r="G20" s="69">
        <v>273</v>
      </c>
      <c r="H20" s="70">
        <v>255</v>
      </c>
      <c r="I20" s="66">
        <v>265</v>
      </c>
    </row>
    <row r="21" spans="2:9" ht="16" x14ac:dyDescent="0.2">
      <c r="B21" s="67">
        <v>276</v>
      </c>
      <c r="C21" s="68">
        <v>276</v>
      </c>
      <c r="D21" s="66">
        <v>247</v>
      </c>
      <c r="G21" s="69">
        <v>209</v>
      </c>
      <c r="H21" s="70">
        <v>311</v>
      </c>
      <c r="I21" s="66">
        <v>289</v>
      </c>
    </row>
    <row r="22" spans="2:9" ht="16" x14ac:dyDescent="0.2">
      <c r="B22" s="67">
        <v>234</v>
      </c>
      <c r="C22" s="68">
        <v>300</v>
      </c>
      <c r="D22" s="66">
        <v>275</v>
      </c>
      <c r="G22" s="69">
        <v>235</v>
      </c>
      <c r="H22" s="70">
        <v>172</v>
      </c>
      <c r="I22" s="66">
        <v>291</v>
      </c>
    </row>
    <row r="23" spans="2:9" ht="16" x14ac:dyDescent="0.2">
      <c r="B23" s="67">
        <v>247</v>
      </c>
      <c r="C23" s="68">
        <v>191</v>
      </c>
      <c r="D23" s="66">
        <v>270</v>
      </c>
      <c r="G23" s="69">
        <v>223</v>
      </c>
      <c r="H23" s="70">
        <v>405</v>
      </c>
      <c r="I23" s="66">
        <v>299</v>
      </c>
    </row>
    <row r="24" spans="2:9" ht="16" x14ac:dyDescent="0.2">
      <c r="B24" s="67">
        <v>241</v>
      </c>
      <c r="C24" s="68">
        <v>259</v>
      </c>
      <c r="D24" s="66">
        <v>296</v>
      </c>
      <c r="G24" s="69">
        <v>232</v>
      </c>
      <c r="H24" s="70">
        <v>319</v>
      </c>
      <c r="I24" s="66">
        <v>287</v>
      </c>
    </row>
    <row r="25" spans="2:9" ht="16" x14ac:dyDescent="0.2">
      <c r="B25" s="67">
        <v>240</v>
      </c>
      <c r="C25" s="68">
        <v>130</v>
      </c>
      <c r="D25" s="72">
        <v>257</v>
      </c>
      <c r="G25" s="67">
        <v>280</v>
      </c>
      <c r="H25" s="68">
        <v>200</v>
      </c>
      <c r="I25" s="66">
        <v>265</v>
      </c>
    </row>
    <row r="26" spans="2:9" ht="16" x14ac:dyDescent="0.2">
      <c r="B26" s="67">
        <v>250</v>
      </c>
      <c r="C26" s="68">
        <v>260</v>
      </c>
      <c r="D26" s="72">
        <v>255</v>
      </c>
      <c r="G26" s="67">
        <v>220</v>
      </c>
      <c r="H26" s="68">
        <v>290</v>
      </c>
      <c r="I26" s="66">
        <v>254</v>
      </c>
    </row>
    <row r="27" spans="2:9" ht="16" x14ac:dyDescent="0.2">
      <c r="B27" s="67">
        <v>230</v>
      </c>
      <c r="C27" s="68">
        <v>130</v>
      </c>
      <c r="D27" s="72">
        <v>265</v>
      </c>
      <c r="G27" s="67">
        <v>230</v>
      </c>
      <c r="H27" s="68">
        <v>180</v>
      </c>
      <c r="I27" s="66">
        <v>251</v>
      </c>
    </row>
    <row r="28" spans="2:9" ht="16" x14ac:dyDescent="0.2">
      <c r="B28" s="67">
        <v>210</v>
      </c>
      <c r="C28" s="68">
        <v>130</v>
      </c>
      <c r="D28" s="72">
        <v>246</v>
      </c>
      <c r="G28" s="67">
        <v>270</v>
      </c>
      <c r="H28" s="68">
        <v>230</v>
      </c>
      <c r="I28" s="66">
        <v>239</v>
      </c>
    </row>
    <row r="29" spans="2:9" ht="16" x14ac:dyDescent="0.2">
      <c r="B29" s="67">
        <v>190</v>
      </c>
      <c r="C29" s="68">
        <v>210</v>
      </c>
      <c r="D29" s="72">
        <v>273</v>
      </c>
      <c r="G29" s="67">
        <v>250</v>
      </c>
      <c r="H29" s="68">
        <v>320</v>
      </c>
      <c r="I29" s="66">
        <v>204</v>
      </c>
    </row>
    <row r="30" spans="2:9" ht="16" x14ac:dyDescent="0.2">
      <c r="B30" s="67">
        <v>280</v>
      </c>
      <c r="C30" s="68">
        <v>180</v>
      </c>
      <c r="D30" s="72">
        <v>268</v>
      </c>
      <c r="G30" s="67">
        <v>230</v>
      </c>
      <c r="H30" s="68">
        <v>210</v>
      </c>
      <c r="I30" s="66">
        <v>252</v>
      </c>
    </row>
    <row r="31" spans="2:9" ht="16" x14ac:dyDescent="0.2">
      <c r="B31" s="67">
        <v>280</v>
      </c>
      <c r="C31" s="68">
        <v>250</v>
      </c>
      <c r="D31" s="72">
        <v>240</v>
      </c>
      <c r="G31" s="67">
        <v>260</v>
      </c>
      <c r="H31" s="68">
        <v>200</v>
      </c>
      <c r="I31" s="66">
        <v>245</v>
      </c>
    </row>
    <row r="32" spans="2:9" ht="16" x14ac:dyDescent="0.2">
      <c r="B32" s="67">
        <v>250</v>
      </c>
      <c r="C32" s="68">
        <v>200</v>
      </c>
      <c r="D32" s="72">
        <v>259</v>
      </c>
      <c r="G32" s="67">
        <v>210</v>
      </c>
      <c r="H32" s="68">
        <v>230</v>
      </c>
      <c r="I32" s="66">
        <v>266</v>
      </c>
    </row>
    <row r="33" spans="2:9" ht="16" x14ac:dyDescent="0.2">
      <c r="B33" s="67">
        <v>190</v>
      </c>
      <c r="C33" s="68">
        <v>200</v>
      </c>
      <c r="D33" s="72">
        <v>249</v>
      </c>
      <c r="G33" s="67">
        <v>250</v>
      </c>
      <c r="H33" s="68">
        <v>200</v>
      </c>
      <c r="I33" s="66">
        <v>224</v>
      </c>
    </row>
    <row r="34" spans="2:9" ht="16" x14ac:dyDescent="0.2">
      <c r="B34" s="67">
        <v>160</v>
      </c>
      <c r="C34" s="68">
        <v>130</v>
      </c>
      <c r="D34" s="72">
        <v>264</v>
      </c>
      <c r="G34" s="67">
        <v>240</v>
      </c>
      <c r="H34" s="68">
        <v>180</v>
      </c>
      <c r="I34" s="66">
        <v>258</v>
      </c>
    </row>
    <row r="35" spans="2:9" ht="16" x14ac:dyDescent="0.2">
      <c r="B35" s="67">
        <v>360</v>
      </c>
      <c r="C35" s="68">
        <v>364</v>
      </c>
      <c r="D35" s="73">
        <v>322</v>
      </c>
      <c r="G35" s="67">
        <v>291</v>
      </c>
      <c r="H35" s="68">
        <v>303</v>
      </c>
      <c r="I35" s="66">
        <v>256</v>
      </c>
    </row>
    <row r="36" spans="2:9" ht="16" x14ac:dyDescent="0.2">
      <c r="B36" s="67">
        <v>237</v>
      </c>
      <c r="C36" s="68">
        <v>342</v>
      </c>
      <c r="D36" s="73">
        <v>324</v>
      </c>
      <c r="G36" s="67">
        <v>226</v>
      </c>
      <c r="H36" s="68">
        <v>303</v>
      </c>
      <c r="I36" s="66">
        <v>327</v>
      </c>
    </row>
    <row r="37" spans="2:9" ht="16" x14ac:dyDescent="0.2">
      <c r="B37" s="67">
        <v>249</v>
      </c>
      <c r="C37" s="68">
        <v>234</v>
      </c>
      <c r="D37" s="73">
        <v>297</v>
      </c>
      <c r="G37" s="67">
        <v>252</v>
      </c>
      <c r="H37" s="68">
        <v>277</v>
      </c>
      <c r="I37" s="66">
        <v>268</v>
      </c>
    </row>
    <row r="38" spans="2:9" ht="16" x14ac:dyDescent="0.2">
      <c r="B38" s="67">
        <v>294</v>
      </c>
      <c r="C38" s="68">
        <v>347</v>
      </c>
      <c r="D38" s="73">
        <v>348</v>
      </c>
      <c r="G38" s="67">
        <v>256</v>
      </c>
      <c r="H38" s="68">
        <v>239</v>
      </c>
      <c r="I38" s="66">
        <v>280</v>
      </c>
    </row>
    <row r="39" spans="2:9" ht="16" x14ac:dyDescent="0.2">
      <c r="B39" s="67">
        <v>232</v>
      </c>
      <c r="C39" s="68">
        <v>327</v>
      </c>
      <c r="D39" s="73">
        <v>334</v>
      </c>
      <c r="G39" s="67">
        <v>252</v>
      </c>
      <c r="H39" s="68">
        <v>298</v>
      </c>
      <c r="I39" s="66">
        <v>302</v>
      </c>
    </row>
    <row r="40" spans="2:9" ht="16" x14ac:dyDescent="0.2">
      <c r="B40" s="67">
        <v>234</v>
      </c>
      <c r="C40" s="68">
        <v>335</v>
      </c>
      <c r="D40" s="73">
        <v>308</v>
      </c>
      <c r="G40" s="67">
        <v>256</v>
      </c>
      <c r="H40" s="68">
        <v>378</v>
      </c>
      <c r="I40" s="66">
        <v>323</v>
      </c>
    </row>
    <row r="41" spans="2:9" ht="16" x14ac:dyDescent="0.2">
      <c r="B41" s="67">
        <v>255</v>
      </c>
      <c r="C41" s="68">
        <v>156</v>
      </c>
      <c r="D41" s="73">
        <v>341</v>
      </c>
      <c r="G41" s="67">
        <v>247</v>
      </c>
      <c r="H41" s="68">
        <v>295</v>
      </c>
      <c r="I41" s="66">
        <v>315</v>
      </c>
    </row>
    <row r="42" spans="2:9" ht="16" x14ac:dyDescent="0.2">
      <c r="B42" s="67">
        <v>273</v>
      </c>
      <c r="C42" s="68">
        <v>347</v>
      </c>
      <c r="D42" s="73">
        <v>278</v>
      </c>
      <c r="G42" s="67">
        <v>251</v>
      </c>
      <c r="H42" s="68">
        <v>202</v>
      </c>
      <c r="I42" s="66">
        <v>311</v>
      </c>
    </row>
    <row r="43" spans="2:9" ht="16" x14ac:dyDescent="0.2">
      <c r="B43" s="67">
        <v>226</v>
      </c>
      <c r="C43" s="68">
        <v>336</v>
      </c>
      <c r="D43" s="73">
        <v>271</v>
      </c>
      <c r="G43" s="67">
        <v>245</v>
      </c>
      <c r="H43" s="68">
        <v>235</v>
      </c>
      <c r="I43" s="66">
        <v>278</v>
      </c>
    </row>
    <row r="44" spans="2:9" ht="16" x14ac:dyDescent="0.2">
      <c r="B44" s="67">
        <v>267</v>
      </c>
      <c r="C44" s="68">
        <v>228</v>
      </c>
      <c r="D44" s="73">
        <v>304</v>
      </c>
      <c r="G44" s="67">
        <v>212</v>
      </c>
      <c r="H44" s="68">
        <v>202</v>
      </c>
      <c r="I44" s="66">
        <v>307</v>
      </c>
    </row>
    <row r="45" spans="2:9" ht="16" x14ac:dyDescent="0.2">
      <c r="B45" s="58">
        <v>196</v>
      </c>
      <c r="C45" s="65">
        <v>329</v>
      </c>
      <c r="D45" s="62"/>
      <c r="G45" s="67">
        <v>270</v>
      </c>
      <c r="H45" s="68">
        <v>232</v>
      </c>
      <c r="I45" s="66">
        <v>254</v>
      </c>
    </row>
    <row r="46" spans="2:9" ht="16" x14ac:dyDescent="0.2">
      <c r="B46" s="58">
        <v>232</v>
      </c>
      <c r="C46" s="65">
        <v>225</v>
      </c>
      <c r="D46" s="62"/>
      <c r="G46" s="67">
        <v>281</v>
      </c>
      <c r="H46" s="68">
        <v>230</v>
      </c>
      <c r="I46" s="66">
        <v>274</v>
      </c>
    </row>
    <row r="47" spans="2:9" ht="16" x14ac:dyDescent="0.2">
      <c r="B47" s="58">
        <v>280</v>
      </c>
      <c r="C47" s="65">
        <v>185</v>
      </c>
      <c r="D47" s="62"/>
      <c r="G47" s="67">
        <v>221</v>
      </c>
      <c r="H47" s="68">
        <v>292</v>
      </c>
      <c r="I47" s="66">
        <v>276</v>
      </c>
    </row>
    <row r="48" spans="2:9" ht="16" x14ac:dyDescent="0.2">
      <c r="B48" s="58">
        <v>202</v>
      </c>
      <c r="C48" s="65">
        <v>224</v>
      </c>
      <c r="D48" s="62"/>
      <c r="G48" s="67">
        <v>223</v>
      </c>
      <c r="H48" s="68">
        <v>234</v>
      </c>
      <c r="I48" s="66">
        <v>226</v>
      </c>
    </row>
    <row r="49" spans="2:9" ht="16" x14ac:dyDescent="0.2">
      <c r="B49" s="58">
        <v>229</v>
      </c>
      <c r="C49" s="65">
        <v>240</v>
      </c>
      <c r="D49" s="62"/>
      <c r="G49" s="67">
        <v>225</v>
      </c>
      <c r="H49" s="68">
        <v>243</v>
      </c>
      <c r="I49" s="66">
        <v>213</v>
      </c>
    </row>
    <row r="50" spans="2:9" ht="16" x14ac:dyDescent="0.2">
      <c r="B50" s="58">
        <v>224</v>
      </c>
      <c r="C50" s="65">
        <v>381</v>
      </c>
      <c r="D50" s="62"/>
      <c r="G50" s="67">
        <v>204</v>
      </c>
      <c r="H50" s="68">
        <v>263</v>
      </c>
      <c r="I50" s="66">
        <v>244</v>
      </c>
    </row>
    <row r="51" spans="2:9" ht="16" x14ac:dyDescent="0.2">
      <c r="B51" s="58">
        <v>301</v>
      </c>
      <c r="C51" s="65">
        <v>241</v>
      </c>
      <c r="D51" s="62"/>
      <c r="G51" s="67">
        <v>214</v>
      </c>
      <c r="H51" s="68">
        <v>204</v>
      </c>
      <c r="I51" s="66">
        <v>232</v>
      </c>
    </row>
    <row r="52" spans="2:9" ht="16" x14ac:dyDescent="0.2">
      <c r="B52" s="58">
        <v>254</v>
      </c>
      <c r="C52" s="65">
        <v>191</v>
      </c>
      <c r="D52" s="62"/>
      <c r="G52" s="67">
        <v>270</v>
      </c>
      <c r="H52" s="68">
        <v>238</v>
      </c>
      <c r="I52" s="66">
        <v>258</v>
      </c>
    </row>
    <row r="53" spans="2:9" ht="16" x14ac:dyDescent="0.2">
      <c r="B53" s="58">
        <v>196</v>
      </c>
      <c r="C53" s="65">
        <v>276</v>
      </c>
      <c r="D53" s="62"/>
      <c r="G53" s="67">
        <v>236</v>
      </c>
      <c r="H53" s="68">
        <v>196</v>
      </c>
      <c r="I53" s="66">
        <v>234</v>
      </c>
    </row>
    <row r="54" spans="2:9" ht="16" x14ac:dyDescent="0.2">
      <c r="B54" s="58">
        <v>207</v>
      </c>
      <c r="C54" s="65">
        <v>227</v>
      </c>
      <c r="D54" s="62"/>
      <c r="G54" s="67">
        <v>206</v>
      </c>
      <c r="H54" s="68">
        <v>201</v>
      </c>
      <c r="I54" s="66">
        <v>256</v>
      </c>
    </row>
    <row r="55" spans="2:9" ht="16" x14ac:dyDescent="0.2">
      <c r="B55" s="67">
        <v>282</v>
      </c>
      <c r="C55" s="68">
        <v>239</v>
      </c>
      <c r="D55" s="62"/>
      <c r="G55" s="67">
        <v>259</v>
      </c>
      <c r="H55" s="68">
        <v>251</v>
      </c>
      <c r="I55" s="66">
        <v>260</v>
      </c>
    </row>
    <row r="56" spans="2:9" ht="16" x14ac:dyDescent="0.2">
      <c r="B56" s="67">
        <v>226</v>
      </c>
      <c r="C56" s="68">
        <v>146</v>
      </c>
      <c r="D56" s="62"/>
      <c r="G56" s="67">
        <v>206</v>
      </c>
      <c r="H56" s="68">
        <v>328</v>
      </c>
      <c r="I56" s="66">
        <v>265</v>
      </c>
    </row>
    <row r="57" spans="2:9" ht="16" x14ac:dyDescent="0.2">
      <c r="B57" s="67">
        <v>226</v>
      </c>
      <c r="C57" s="68">
        <v>205</v>
      </c>
      <c r="D57" s="62"/>
      <c r="G57" s="67">
        <v>230</v>
      </c>
      <c r="H57" s="68">
        <v>259</v>
      </c>
      <c r="I57" s="66">
        <v>281</v>
      </c>
    </row>
    <row r="58" spans="2:9" ht="16" x14ac:dyDescent="0.2">
      <c r="B58" s="67">
        <v>235</v>
      </c>
      <c r="C58" s="68">
        <v>207</v>
      </c>
      <c r="D58" s="62"/>
      <c r="G58" s="67">
        <v>186</v>
      </c>
      <c r="H58" s="68">
        <v>322</v>
      </c>
      <c r="I58" s="66">
        <v>271</v>
      </c>
    </row>
    <row r="59" spans="2:9" ht="16" x14ac:dyDescent="0.2">
      <c r="B59" s="67">
        <v>256</v>
      </c>
      <c r="C59" s="68">
        <v>241</v>
      </c>
      <c r="D59" s="62"/>
      <c r="G59" s="67">
        <v>263</v>
      </c>
      <c r="H59" s="68">
        <v>247</v>
      </c>
      <c r="I59" s="66">
        <v>288</v>
      </c>
    </row>
    <row r="60" spans="2:9" ht="16" x14ac:dyDescent="0.2">
      <c r="B60" s="67">
        <v>250</v>
      </c>
      <c r="C60" s="68">
        <v>207</v>
      </c>
      <c r="D60" s="62"/>
      <c r="G60" s="67">
        <v>206</v>
      </c>
      <c r="H60" s="68">
        <v>201</v>
      </c>
      <c r="I60" s="66">
        <v>288</v>
      </c>
    </row>
    <row r="61" spans="2:9" ht="16" x14ac:dyDescent="0.2">
      <c r="B61" s="67">
        <v>252</v>
      </c>
      <c r="C61" s="68">
        <v>273</v>
      </c>
      <c r="D61" s="62"/>
      <c r="G61" s="67">
        <v>263</v>
      </c>
      <c r="H61" s="68">
        <v>274</v>
      </c>
      <c r="I61" s="66">
        <v>249</v>
      </c>
    </row>
    <row r="62" spans="2:9" ht="16" x14ac:dyDescent="0.2">
      <c r="B62" s="67">
        <v>207</v>
      </c>
      <c r="C62" s="68">
        <v>202</v>
      </c>
      <c r="D62" s="62"/>
      <c r="G62" s="67">
        <v>270</v>
      </c>
      <c r="H62" s="68">
        <v>211</v>
      </c>
      <c r="I62" s="66">
        <v>261</v>
      </c>
    </row>
    <row r="63" spans="2:9" ht="16" x14ac:dyDescent="0.2">
      <c r="B63" s="67">
        <v>207</v>
      </c>
      <c r="C63" s="68">
        <v>217</v>
      </c>
      <c r="D63" s="62"/>
      <c r="G63" s="67">
        <v>238</v>
      </c>
      <c r="H63" s="68">
        <v>281</v>
      </c>
      <c r="I63" s="66">
        <v>274</v>
      </c>
    </row>
    <row r="64" spans="2:9" ht="16" x14ac:dyDescent="0.2">
      <c r="B64" s="67">
        <v>241</v>
      </c>
      <c r="C64" s="68">
        <v>197</v>
      </c>
      <c r="D64" s="62"/>
      <c r="G64" s="67">
        <v>243</v>
      </c>
      <c r="H64" s="68">
        <v>266</v>
      </c>
      <c r="I64" s="66">
        <v>248</v>
      </c>
    </row>
    <row r="65" spans="2:9" ht="16" x14ac:dyDescent="0.2">
      <c r="B65" s="74">
        <v>354</v>
      </c>
      <c r="C65" s="75">
        <v>485</v>
      </c>
      <c r="D65" s="62"/>
      <c r="G65" s="67">
        <v>282</v>
      </c>
      <c r="H65" s="68">
        <v>275</v>
      </c>
      <c r="I65" s="66">
        <v>271</v>
      </c>
    </row>
    <row r="66" spans="2:9" ht="16" x14ac:dyDescent="0.2">
      <c r="B66" s="74">
        <v>583</v>
      </c>
      <c r="C66" s="75">
        <v>308</v>
      </c>
      <c r="D66" s="62"/>
      <c r="G66" s="67">
        <v>292</v>
      </c>
      <c r="H66" s="68">
        <v>275</v>
      </c>
      <c r="I66" s="66">
        <v>280</v>
      </c>
    </row>
    <row r="67" spans="2:9" ht="16" x14ac:dyDescent="0.2">
      <c r="B67" s="74">
        <v>474</v>
      </c>
      <c r="C67" s="75">
        <v>442</v>
      </c>
      <c r="D67" s="62"/>
      <c r="G67" s="67">
        <v>303</v>
      </c>
      <c r="H67" s="68">
        <v>234</v>
      </c>
      <c r="I67" s="66">
        <v>307</v>
      </c>
    </row>
    <row r="68" spans="2:9" ht="16" x14ac:dyDescent="0.2">
      <c r="B68" s="74">
        <v>480</v>
      </c>
      <c r="C68" s="75">
        <v>490</v>
      </c>
      <c r="D68" s="62"/>
      <c r="G68" s="67">
        <v>234</v>
      </c>
      <c r="H68" s="68">
        <v>278</v>
      </c>
      <c r="I68" s="66">
        <v>267</v>
      </c>
    </row>
    <row r="69" spans="2:9" ht="16" x14ac:dyDescent="0.2">
      <c r="B69" s="74">
        <v>418</v>
      </c>
      <c r="C69" s="75">
        <v>387</v>
      </c>
      <c r="D69" s="62"/>
      <c r="G69" s="67">
        <v>285</v>
      </c>
      <c r="H69" s="68">
        <v>309</v>
      </c>
      <c r="I69" s="66">
        <v>270</v>
      </c>
    </row>
    <row r="70" spans="2:9" ht="16" x14ac:dyDescent="0.2">
      <c r="B70" s="74">
        <v>485</v>
      </c>
      <c r="C70" s="75">
        <v>490</v>
      </c>
      <c r="D70" s="62"/>
      <c r="G70" s="67">
        <v>309</v>
      </c>
      <c r="H70" s="68">
        <v>355</v>
      </c>
      <c r="I70" s="66">
        <v>289</v>
      </c>
    </row>
    <row r="71" spans="2:9" ht="16" x14ac:dyDescent="0.2">
      <c r="B71" s="74">
        <v>283</v>
      </c>
      <c r="C71" s="75">
        <v>387</v>
      </c>
      <c r="D71" s="62"/>
      <c r="G71" s="67">
        <v>271</v>
      </c>
      <c r="H71" s="68">
        <v>299</v>
      </c>
      <c r="I71" s="66">
        <v>293</v>
      </c>
    </row>
    <row r="72" spans="2:9" ht="16" x14ac:dyDescent="0.2">
      <c r="B72" s="74">
        <v>474</v>
      </c>
      <c r="C72" s="75">
        <v>539</v>
      </c>
      <c r="D72" s="62"/>
      <c r="G72" s="67">
        <v>292</v>
      </c>
      <c r="H72" s="68">
        <v>313</v>
      </c>
      <c r="I72" s="66">
        <v>276</v>
      </c>
    </row>
    <row r="73" spans="2:9" ht="16" x14ac:dyDescent="0.2">
      <c r="B73" s="74">
        <v>361</v>
      </c>
      <c r="C73" s="75">
        <v>394</v>
      </c>
      <c r="D73" s="62"/>
      <c r="G73" s="67">
        <v>271</v>
      </c>
      <c r="H73" s="68">
        <v>263</v>
      </c>
      <c r="I73" s="66">
        <v>307</v>
      </c>
    </row>
    <row r="74" spans="2:9" ht="16" x14ac:dyDescent="0.2">
      <c r="B74" s="74">
        <v>636</v>
      </c>
      <c r="C74" s="75">
        <v>400</v>
      </c>
      <c r="D74" s="62"/>
      <c r="G74" s="67">
        <v>267</v>
      </c>
      <c r="H74" s="68">
        <v>247</v>
      </c>
      <c r="I74" s="66">
        <v>312</v>
      </c>
    </row>
    <row r="75" spans="2:9" ht="16" x14ac:dyDescent="0.2">
      <c r="D75" s="62"/>
      <c r="G75" s="67">
        <v>267</v>
      </c>
      <c r="H75" s="68">
        <v>425</v>
      </c>
    </row>
    <row r="76" spans="2:9" ht="16" x14ac:dyDescent="0.2">
      <c r="D76" s="62"/>
      <c r="G76" s="67">
        <v>267</v>
      </c>
      <c r="H76" s="68">
        <v>335</v>
      </c>
    </row>
    <row r="77" spans="2:9" ht="16" x14ac:dyDescent="0.2">
      <c r="D77" s="62"/>
      <c r="G77" s="67">
        <v>266</v>
      </c>
      <c r="H77" s="68">
        <v>299</v>
      </c>
    </row>
    <row r="78" spans="2:9" ht="16" x14ac:dyDescent="0.2">
      <c r="D78" s="62"/>
      <c r="G78" s="67">
        <v>280</v>
      </c>
      <c r="H78" s="68">
        <v>375</v>
      </c>
    </row>
    <row r="79" spans="2:9" ht="16" x14ac:dyDescent="0.2">
      <c r="D79" s="62"/>
      <c r="G79" s="67">
        <v>234</v>
      </c>
      <c r="H79" s="68">
        <v>269</v>
      </c>
    </row>
    <row r="80" spans="2:9" ht="16" x14ac:dyDescent="0.2">
      <c r="D80" s="62"/>
      <c r="G80" s="67">
        <v>317</v>
      </c>
      <c r="H80" s="68">
        <v>322</v>
      </c>
    </row>
    <row r="81" spans="1:9" ht="16" x14ac:dyDescent="0.2">
      <c r="D81" s="62"/>
      <c r="G81" s="67">
        <v>288</v>
      </c>
      <c r="H81" s="68">
        <v>202</v>
      </c>
    </row>
    <row r="82" spans="1:9" ht="16" x14ac:dyDescent="0.2">
      <c r="D82" s="62"/>
      <c r="G82" s="67">
        <v>224</v>
      </c>
      <c r="H82" s="68">
        <v>251</v>
      </c>
    </row>
    <row r="83" spans="1:9" ht="16" x14ac:dyDescent="0.2">
      <c r="D83" s="62"/>
      <c r="G83" s="67">
        <v>291</v>
      </c>
      <c r="H83" s="68">
        <v>292</v>
      </c>
    </row>
    <row r="84" spans="1:9" ht="16" x14ac:dyDescent="0.2">
      <c r="D84" s="62"/>
      <c r="G84" s="67">
        <v>232</v>
      </c>
      <c r="H84" s="68">
        <v>234</v>
      </c>
    </row>
    <row r="85" spans="1:9" x14ac:dyDescent="0.2">
      <c r="A85" t="s">
        <v>62</v>
      </c>
      <c r="B85" s="59">
        <f>AVERAGE(B5:B74)</f>
        <v>332.21428571428572</v>
      </c>
      <c r="C85" s="59">
        <f>AVERAGE(C5:C74)</f>
        <v>279.81428571428569</v>
      </c>
      <c r="D85" s="59">
        <f>AVERAGE(D5:D44)</f>
        <v>272.42500000000001</v>
      </c>
      <c r="G85" s="59">
        <f>AVERAGE(G5:G84)</f>
        <v>251.125</v>
      </c>
      <c r="H85" s="59">
        <f t="shared" ref="H85" si="0">AVERAGE(H5:H84)</f>
        <v>267.48750000000001</v>
      </c>
      <c r="I85" s="59">
        <f>AVERAGE(I5:I74)</f>
        <v>269.18571428571431</v>
      </c>
    </row>
    <row r="86" spans="1:9" x14ac:dyDescent="0.2">
      <c r="A86" t="s">
        <v>41</v>
      </c>
      <c r="B86" s="59">
        <f>MEDIAN(B5:B74)</f>
        <v>255.5</v>
      </c>
      <c r="C86" s="59">
        <f>MEDIAN(C5:C74)</f>
        <v>259</v>
      </c>
      <c r="D86" s="59">
        <f>MEDIAN(D5:D74)</f>
        <v>271.5</v>
      </c>
      <c r="G86" s="59">
        <f>MEDIAN(G5:G74)</f>
        <v>250.5</v>
      </c>
      <c r="H86" s="59">
        <f>MEDIAN(H5:H74)</f>
        <v>261</v>
      </c>
      <c r="I86" s="59">
        <f>MEDIAN(I5:I74)</f>
        <v>267.5</v>
      </c>
    </row>
    <row r="87" spans="1:9" x14ac:dyDescent="0.2">
      <c r="A87" t="s">
        <v>26</v>
      </c>
      <c r="B87" s="60">
        <f>STDEV(B5:B74)</f>
        <v>171.69976263411908</v>
      </c>
      <c r="C87" s="60">
        <f>STDEV(C5:C74)</f>
        <v>96.966495462278189</v>
      </c>
      <c r="D87" s="60">
        <f>STDEV(D5:D44)</f>
        <v>41.49938986267577</v>
      </c>
      <c r="G87" s="60">
        <f>STDEV(G5:G74)</f>
        <v>27.058574604500659</v>
      </c>
      <c r="H87" s="60">
        <f>STDEV(H5:H74)</f>
        <v>54.532769793642942</v>
      </c>
      <c r="I87" s="60">
        <f>STDEV(I5:I74)</f>
        <v>26.635104251117703</v>
      </c>
    </row>
    <row r="88" spans="1:9" x14ac:dyDescent="0.2">
      <c r="A88" t="s">
        <v>63</v>
      </c>
      <c r="B88" s="59">
        <f>MIN(B5:B74)</f>
        <v>160</v>
      </c>
      <c r="C88" s="59">
        <f>MIN(C5:C74)</f>
        <v>130</v>
      </c>
      <c r="D88" s="59">
        <f>MIN(D5:D44)</f>
        <v>102</v>
      </c>
      <c r="G88" s="59">
        <f>MIN(G5:G74)</f>
        <v>186</v>
      </c>
      <c r="H88" s="59">
        <f>MIN(H5:H74)</f>
        <v>159</v>
      </c>
      <c r="I88" s="59">
        <f>MIN(I5:I74)</f>
        <v>204</v>
      </c>
    </row>
    <row r="89" spans="1:9" x14ac:dyDescent="0.2">
      <c r="A89" t="s">
        <v>40</v>
      </c>
      <c r="B89" s="59">
        <f>MAX(B5:B74)</f>
        <v>1008</v>
      </c>
      <c r="C89" s="59">
        <f>MAX(C5:C74)</f>
        <v>539</v>
      </c>
      <c r="D89" s="59">
        <f>MAX(D5:D44)</f>
        <v>348</v>
      </c>
      <c r="G89" s="59">
        <f>MAX(G5:G74)</f>
        <v>309</v>
      </c>
      <c r="H89" s="59">
        <f>MAX(H5:H74)</f>
        <v>405</v>
      </c>
      <c r="I89" s="59">
        <f>MAX(I5:I74)</f>
        <v>327</v>
      </c>
    </row>
    <row r="90" spans="1:9" x14ac:dyDescent="0.2">
      <c r="D90" s="62"/>
    </row>
    <row r="91" spans="1:9" x14ac:dyDescent="0.2">
      <c r="D91" s="62"/>
    </row>
    <row r="92" spans="1:9" x14ac:dyDescent="0.2">
      <c r="D92" s="62"/>
    </row>
    <row r="93" spans="1:9" x14ac:dyDescent="0.2">
      <c r="D93" s="62"/>
    </row>
    <row r="94" spans="1:9" x14ac:dyDescent="0.2">
      <c r="D94" s="62"/>
    </row>
    <row r="95" spans="1:9" x14ac:dyDescent="0.2">
      <c r="D95" s="62"/>
    </row>
    <row r="96" spans="1:9" x14ac:dyDescent="0.2">
      <c r="D96" s="62"/>
    </row>
    <row r="97" spans="4:4" x14ac:dyDescent="0.2">
      <c r="D97" s="62"/>
    </row>
    <row r="98" spans="4:4" x14ac:dyDescent="0.2">
      <c r="D98" s="62"/>
    </row>
    <row r="99" spans="4:4" x14ac:dyDescent="0.2">
      <c r="D99" s="62"/>
    </row>
    <row r="100" spans="4:4" x14ac:dyDescent="0.2">
      <c r="D100" s="62"/>
    </row>
    <row r="101" spans="4:4" x14ac:dyDescent="0.2">
      <c r="D101" s="62"/>
    </row>
    <row r="102" spans="4:4" x14ac:dyDescent="0.2">
      <c r="D102" s="62"/>
    </row>
    <row r="103" spans="4:4" x14ac:dyDescent="0.2">
      <c r="D103" s="62"/>
    </row>
    <row r="104" spans="4:4" x14ac:dyDescent="0.2">
      <c r="D104" s="62"/>
    </row>
    <row r="105" spans="4:4" x14ac:dyDescent="0.2">
      <c r="D105" s="62"/>
    </row>
    <row r="106" spans="4:4" x14ac:dyDescent="0.2">
      <c r="D106" s="62"/>
    </row>
    <row r="107" spans="4:4" x14ac:dyDescent="0.2">
      <c r="D107" s="62"/>
    </row>
    <row r="108" spans="4:4" x14ac:dyDescent="0.2">
      <c r="D108" s="62"/>
    </row>
    <row r="109" spans="4:4" x14ac:dyDescent="0.2">
      <c r="D109" s="62"/>
    </row>
    <row r="110" spans="4:4" x14ac:dyDescent="0.2">
      <c r="D110" s="62"/>
    </row>
    <row r="111" spans="4:4" x14ac:dyDescent="0.2">
      <c r="D111" s="62"/>
    </row>
    <row r="112" spans="4:4" x14ac:dyDescent="0.2">
      <c r="D112" s="62"/>
    </row>
    <row r="113" spans="4:9" x14ac:dyDescent="0.2">
      <c r="D113" s="62"/>
    </row>
    <row r="114" spans="4:9" x14ac:dyDescent="0.2">
      <c r="D114" s="62"/>
    </row>
    <row r="115" spans="4:9" x14ac:dyDescent="0.2">
      <c r="D115" s="62"/>
      <c r="I115" s="62"/>
    </row>
    <row r="116" spans="4:9" x14ac:dyDescent="0.2">
      <c r="D116" s="62"/>
      <c r="I116" s="62"/>
    </row>
    <row r="117" spans="4:9" x14ac:dyDescent="0.2">
      <c r="D117" s="62"/>
      <c r="I117" s="62"/>
    </row>
    <row r="118" spans="4:9" x14ac:dyDescent="0.2">
      <c r="D118" s="62"/>
      <c r="I118" s="62"/>
    </row>
    <row r="119" spans="4:9" x14ac:dyDescent="0.2">
      <c r="D119" s="62"/>
      <c r="I119" s="62"/>
    </row>
    <row r="120" spans="4:9" x14ac:dyDescent="0.2">
      <c r="D120" s="62"/>
      <c r="I120" s="62"/>
    </row>
    <row r="121" spans="4:9" x14ac:dyDescent="0.2">
      <c r="D121" s="62"/>
      <c r="I121" s="62"/>
    </row>
    <row r="122" spans="4:9" x14ac:dyDescent="0.2">
      <c r="D122" s="62"/>
      <c r="I122" s="62"/>
    </row>
    <row r="123" spans="4:9" x14ac:dyDescent="0.2">
      <c r="D123" s="62"/>
      <c r="I123" s="62"/>
    </row>
    <row r="124" spans="4:9" x14ac:dyDescent="0.2">
      <c r="D124" s="62"/>
      <c r="I124" s="62"/>
    </row>
    <row r="125" spans="4:9" x14ac:dyDescent="0.2">
      <c r="D125" s="62"/>
      <c r="I125" s="62"/>
    </row>
    <row r="126" spans="4:9" x14ac:dyDescent="0.2">
      <c r="D126" s="62"/>
      <c r="I126" s="62"/>
    </row>
    <row r="127" spans="4:9" x14ac:dyDescent="0.2">
      <c r="D127" s="62"/>
      <c r="I127" s="62"/>
    </row>
    <row r="128" spans="4:9" x14ac:dyDescent="0.2">
      <c r="D128" s="62"/>
      <c r="I128" s="62"/>
    </row>
    <row r="129" spans="4:9" x14ac:dyDescent="0.2">
      <c r="D129" s="62"/>
      <c r="I129" s="62"/>
    </row>
    <row r="130" spans="4:9" x14ac:dyDescent="0.2">
      <c r="D130" s="62"/>
      <c r="I130" s="62"/>
    </row>
    <row r="131" spans="4:9" x14ac:dyDescent="0.2">
      <c r="D131" s="62"/>
      <c r="I131" s="62"/>
    </row>
    <row r="132" spans="4:9" x14ac:dyDescent="0.2">
      <c r="D132" s="62"/>
      <c r="I132" s="62"/>
    </row>
    <row r="133" spans="4:9" x14ac:dyDescent="0.2">
      <c r="D133" s="62"/>
      <c r="I133" s="62"/>
    </row>
    <row r="134" spans="4:9" x14ac:dyDescent="0.2">
      <c r="D134" s="62"/>
      <c r="I134" s="62"/>
    </row>
    <row r="135" spans="4:9" x14ac:dyDescent="0.2">
      <c r="D135" s="62"/>
      <c r="I135" s="62"/>
    </row>
    <row r="136" spans="4:9" x14ac:dyDescent="0.2">
      <c r="D136" s="62"/>
      <c r="I136" s="62"/>
    </row>
    <row r="137" spans="4:9" x14ac:dyDescent="0.2">
      <c r="D137" s="62"/>
      <c r="I137" s="62"/>
    </row>
    <row r="138" spans="4:9" x14ac:dyDescent="0.2">
      <c r="D138" s="62"/>
      <c r="I138" s="62"/>
    </row>
    <row r="139" spans="4:9" x14ac:dyDescent="0.2">
      <c r="D139" s="62"/>
      <c r="I139" s="62"/>
    </row>
    <row r="140" spans="4:9" x14ac:dyDescent="0.2">
      <c r="D140" s="62"/>
      <c r="I140" s="62"/>
    </row>
    <row r="141" spans="4:9" x14ac:dyDescent="0.2">
      <c r="D141" s="62"/>
      <c r="I141" s="62"/>
    </row>
    <row r="142" spans="4:9" x14ac:dyDescent="0.2">
      <c r="D142" s="62"/>
      <c r="I142" s="62"/>
    </row>
    <row r="143" spans="4:9" x14ac:dyDescent="0.2">
      <c r="D143" s="62"/>
      <c r="I143" s="62"/>
    </row>
    <row r="144" spans="4:9" x14ac:dyDescent="0.2">
      <c r="D144" s="62"/>
      <c r="I144" s="62"/>
    </row>
    <row r="145" spans="4:9" x14ac:dyDescent="0.2">
      <c r="D145" s="62"/>
      <c r="I145" s="62"/>
    </row>
    <row r="146" spans="4:9" x14ac:dyDescent="0.2">
      <c r="D146" s="62"/>
      <c r="I146" s="62"/>
    </row>
    <row r="147" spans="4:9" x14ac:dyDescent="0.2">
      <c r="D147" s="62"/>
      <c r="I147" s="62"/>
    </row>
    <row r="148" spans="4:9" x14ac:dyDescent="0.2">
      <c r="D148" s="62"/>
      <c r="I148" s="62"/>
    </row>
    <row r="149" spans="4:9" x14ac:dyDescent="0.2">
      <c r="D149" s="62"/>
      <c r="I149" s="62"/>
    </row>
    <row r="150" spans="4:9" x14ac:dyDescent="0.2">
      <c r="D150" s="62"/>
      <c r="I150" s="62"/>
    </row>
    <row r="151" spans="4:9" x14ac:dyDescent="0.2">
      <c r="D151" s="62"/>
      <c r="I151" s="62"/>
    </row>
    <row r="152" spans="4:9" x14ac:dyDescent="0.2">
      <c r="D152" s="62"/>
      <c r="I152" s="62"/>
    </row>
    <row r="153" spans="4:9" x14ac:dyDescent="0.2">
      <c r="D153" s="62"/>
      <c r="I153" s="62"/>
    </row>
    <row r="154" spans="4:9" x14ac:dyDescent="0.2">
      <c r="D154" s="62"/>
      <c r="G154" t="s">
        <v>57</v>
      </c>
      <c r="H154" t="s">
        <v>33</v>
      </c>
      <c r="I154" s="62" t="s">
        <v>34</v>
      </c>
    </row>
    <row r="155" spans="4:9" x14ac:dyDescent="0.2">
      <c r="F155" s="76" t="s">
        <v>1</v>
      </c>
      <c r="G155" s="77">
        <v>289</v>
      </c>
      <c r="H155" s="77">
        <v>273</v>
      </c>
      <c r="I155" s="77">
        <v>270</v>
      </c>
    </row>
    <row r="156" spans="4:9" x14ac:dyDescent="0.2">
      <c r="F156" s="76" t="s">
        <v>38</v>
      </c>
      <c r="G156" s="78">
        <v>125.3</v>
      </c>
      <c r="H156" s="78">
        <v>78.2</v>
      </c>
      <c r="I156" s="78">
        <v>32.700000000000003</v>
      </c>
    </row>
    <row r="157" spans="4:9" x14ac:dyDescent="0.2">
      <c r="F157" s="62" t="s">
        <v>39</v>
      </c>
      <c r="G157" s="77">
        <v>160</v>
      </c>
      <c r="H157" s="77">
        <v>130</v>
      </c>
      <c r="I157" s="77">
        <v>102</v>
      </c>
    </row>
    <row r="158" spans="4:9" x14ac:dyDescent="0.2">
      <c r="F158" s="62" t="s">
        <v>40</v>
      </c>
      <c r="G158" s="77">
        <v>1008</v>
      </c>
      <c r="H158" s="77">
        <v>539</v>
      </c>
      <c r="I158" s="77">
        <v>348</v>
      </c>
    </row>
    <row r="159" spans="4:9" x14ac:dyDescent="0.2">
      <c r="F159" s="62" t="s">
        <v>41</v>
      </c>
      <c r="G159" s="77">
        <v>255</v>
      </c>
      <c r="H159" s="77">
        <v>262</v>
      </c>
      <c r="I159" s="77">
        <v>270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4E58C-CEB8-414B-A59A-587E2E14C3C7}">
  <dimension ref="A2:F30"/>
  <sheetViews>
    <sheetView topLeftCell="A12" zoomScale="146" zoomScaleNormal="146" workbookViewId="0">
      <selection activeCell="B8" sqref="B8"/>
    </sheetView>
  </sheetViews>
  <sheetFormatPr baseColWidth="10" defaultRowHeight="15" x14ac:dyDescent="0.2"/>
  <cols>
    <col min="1" max="1" width="93.1640625" customWidth="1"/>
    <col min="2" max="2" width="11.1640625" bestFit="1" customWidth="1"/>
    <col min="4" max="4" width="21.33203125" customWidth="1"/>
    <col min="5" max="5" width="35.5" customWidth="1"/>
    <col min="8" max="8" width="13.83203125" customWidth="1"/>
    <col min="9" max="9" width="11.1640625" bestFit="1" customWidth="1"/>
  </cols>
  <sheetData>
    <row r="2" spans="1:5" x14ac:dyDescent="0.2">
      <c r="A2" s="61" t="s">
        <v>52</v>
      </c>
    </row>
    <row r="3" spans="1:5" x14ac:dyDescent="0.2">
      <c r="B3" t="s">
        <v>66</v>
      </c>
      <c r="D3" s="61" t="s">
        <v>45</v>
      </c>
    </row>
    <row r="4" spans="1:5" x14ac:dyDescent="0.2">
      <c r="A4">
        <v>1</v>
      </c>
      <c r="B4">
        <v>1.73</v>
      </c>
      <c r="D4" t="s">
        <v>46</v>
      </c>
      <c r="E4" t="s">
        <v>47</v>
      </c>
    </row>
    <row r="5" spans="1:5" x14ac:dyDescent="0.2">
      <c r="A5">
        <v>2</v>
      </c>
      <c r="B5">
        <v>1.73</v>
      </c>
      <c r="D5">
        <v>1</v>
      </c>
      <c r="E5">
        <v>0.59499999999999997</v>
      </c>
    </row>
    <row r="6" spans="1:5" x14ac:dyDescent="0.2">
      <c r="A6">
        <v>3</v>
      </c>
      <c r="B6">
        <v>1.66</v>
      </c>
      <c r="D6">
        <v>2</v>
      </c>
      <c r="E6">
        <v>0.72</v>
      </c>
    </row>
    <row r="7" spans="1:5" x14ac:dyDescent="0.2">
      <c r="A7">
        <v>4</v>
      </c>
      <c r="B7" s="81">
        <v>2.6</v>
      </c>
      <c r="D7">
        <v>3</v>
      </c>
      <c r="E7">
        <v>0.68</v>
      </c>
    </row>
    <row r="8" spans="1:5" x14ac:dyDescent="0.2">
      <c r="A8">
        <v>5</v>
      </c>
      <c r="B8">
        <v>1.53</v>
      </c>
      <c r="D8">
        <v>4</v>
      </c>
      <c r="E8">
        <v>0.65</v>
      </c>
    </row>
    <row r="9" spans="1:5" x14ac:dyDescent="0.2">
      <c r="A9" t="s">
        <v>50</v>
      </c>
      <c r="B9" s="61">
        <f>AVERAGE(B4:B8)</f>
        <v>1.85</v>
      </c>
      <c r="D9">
        <v>5</v>
      </c>
      <c r="E9">
        <v>0.59</v>
      </c>
    </row>
    <row r="10" spans="1:5" x14ac:dyDescent="0.2">
      <c r="B10">
        <f>(B4+B5+B6+B8)/4</f>
        <v>1.6625000000000001</v>
      </c>
      <c r="D10">
        <v>6</v>
      </c>
      <c r="E10">
        <v>0.56000000000000005</v>
      </c>
    </row>
    <row r="11" spans="1:5" x14ac:dyDescent="0.2">
      <c r="A11" s="61" t="s">
        <v>44</v>
      </c>
      <c r="D11">
        <v>7</v>
      </c>
      <c r="E11">
        <v>0.73</v>
      </c>
    </row>
    <row r="12" spans="1:5" x14ac:dyDescent="0.2">
      <c r="B12" t="s">
        <v>48</v>
      </c>
      <c r="D12">
        <v>8</v>
      </c>
      <c r="E12">
        <v>0.73</v>
      </c>
    </row>
    <row r="13" spans="1:5" x14ac:dyDescent="0.2">
      <c r="A13">
        <v>1</v>
      </c>
      <c r="B13">
        <v>1.66</v>
      </c>
      <c r="D13">
        <v>9</v>
      </c>
      <c r="E13">
        <v>0.72</v>
      </c>
    </row>
    <row r="14" spans="1:5" x14ac:dyDescent="0.2">
      <c r="A14">
        <v>2</v>
      </c>
      <c r="B14">
        <v>1.33</v>
      </c>
      <c r="D14">
        <v>10</v>
      </c>
      <c r="E14">
        <v>0.73</v>
      </c>
    </row>
    <row r="15" spans="1:5" x14ac:dyDescent="0.2">
      <c r="A15">
        <v>3</v>
      </c>
      <c r="B15">
        <v>1.67</v>
      </c>
      <c r="D15">
        <v>11</v>
      </c>
      <c r="E15">
        <v>0.68</v>
      </c>
    </row>
    <row r="16" spans="1:5" x14ac:dyDescent="0.2">
      <c r="A16">
        <v>4</v>
      </c>
      <c r="B16">
        <v>1.26</v>
      </c>
      <c r="D16" t="s">
        <v>51</v>
      </c>
      <c r="E16" s="80">
        <f>AVERAGE(E4:E15)</f>
        <v>0.67136363636363638</v>
      </c>
    </row>
    <row r="17" spans="1:6" x14ac:dyDescent="0.2">
      <c r="A17">
        <v>5</v>
      </c>
      <c r="B17">
        <v>1.33</v>
      </c>
    </row>
    <row r="18" spans="1:6" x14ac:dyDescent="0.2">
      <c r="A18" t="s">
        <v>67</v>
      </c>
      <c r="B18" s="61">
        <f>AVERAGE(B13:B17)</f>
        <v>1.45</v>
      </c>
    </row>
    <row r="19" spans="1:6" x14ac:dyDescent="0.2">
      <c r="D19" t="s">
        <v>68</v>
      </c>
      <c r="E19" t="s">
        <v>69</v>
      </c>
      <c r="F19" t="s">
        <v>70</v>
      </c>
    </row>
    <row r="20" spans="1:6" x14ac:dyDescent="0.2">
      <c r="A20" t="s">
        <v>49</v>
      </c>
      <c r="B20">
        <v>11</v>
      </c>
      <c r="D20">
        <v>11</v>
      </c>
      <c r="E20">
        <v>11</v>
      </c>
      <c r="F20">
        <v>11</v>
      </c>
    </row>
    <row r="21" spans="1:6" x14ac:dyDescent="0.2">
      <c r="A21" t="s">
        <v>65</v>
      </c>
      <c r="B21">
        <f>B9-B18</f>
        <v>0.40000000000000013</v>
      </c>
      <c r="D21">
        <f>B8-B16</f>
        <v>0.27</v>
      </c>
      <c r="E21">
        <f>B8-B15</f>
        <v>-0.1399999999999999</v>
      </c>
      <c r="F21">
        <f>B8-B18</f>
        <v>8.0000000000000071E-2</v>
      </c>
    </row>
    <row r="22" spans="1:6" x14ac:dyDescent="0.2">
      <c r="A22" t="s">
        <v>64</v>
      </c>
      <c r="B22" s="79">
        <f>B21/B20</f>
        <v>3.6363636363636376E-2</v>
      </c>
      <c r="D22">
        <f>D21/11</f>
        <v>2.4545454545454547E-2</v>
      </c>
      <c r="E22">
        <f>-(E21/E20)</f>
        <v>1.2727272727272719E-2</v>
      </c>
      <c r="F22">
        <f>F21/11</f>
        <v>7.2727272727272788E-3</v>
      </c>
    </row>
    <row r="23" spans="1:6" x14ac:dyDescent="0.2">
      <c r="A23" t="s">
        <v>53</v>
      </c>
      <c r="B23" s="80">
        <f>0.671/B22</f>
        <v>18.452499999999993</v>
      </c>
      <c r="D23">
        <f>0.671/D22</f>
        <v>27.337037037037035</v>
      </c>
      <c r="E23">
        <f>0.671/E22</f>
        <v>52.721428571428611</v>
      </c>
      <c r="F23">
        <f>0.671/F22</f>
        <v>92.262499999999932</v>
      </c>
    </row>
    <row r="24" spans="1:6" x14ac:dyDescent="0.2">
      <c r="A24" t="s">
        <v>54</v>
      </c>
      <c r="B24" s="80">
        <f>3.6*B23</f>
        <v>66.428999999999974</v>
      </c>
      <c r="D24">
        <f>3.6*D23</f>
        <v>98.413333333333327</v>
      </c>
      <c r="E24">
        <f>3.6*E23</f>
        <v>189.797142857143</v>
      </c>
      <c r="F24">
        <f>3.6*F23</f>
        <v>332.14499999999975</v>
      </c>
    </row>
    <row r="26" spans="1:6" x14ac:dyDescent="0.2">
      <c r="D26">
        <f>B10-B18</f>
        <v>0.21250000000000013</v>
      </c>
    </row>
    <row r="27" spans="1:6" x14ac:dyDescent="0.2">
      <c r="D27">
        <f>D26/11</f>
        <v>1.9318181818181832E-2</v>
      </c>
    </row>
    <row r="28" spans="1:6" x14ac:dyDescent="0.2">
      <c r="D28">
        <f>0.671/D27</f>
        <v>34.734117647058802</v>
      </c>
    </row>
    <row r="29" spans="1:6" x14ac:dyDescent="0.2">
      <c r="A29" t="s">
        <v>71</v>
      </c>
      <c r="D29">
        <f>3.6*D28</f>
        <v>125.04282352941169</v>
      </c>
    </row>
    <row r="30" spans="1:6" ht="16" x14ac:dyDescent="0.2">
      <c r="A30" s="82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A9BBB-00FE-C443-BF92-CB77A04F431E}">
  <dimension ref="A2:M32"/>
  <sheetViews>
    <sheetView tabSelected="1" workbookViewId="0">
      <selection activeCell="O48" sqref="O48"/>
    </sheetView>
  </sheetViews>
  <sheetFormatPr baseColWidth="10" defaultRowHeight="15" x14ac:dyDescent="0.2"/>
  <cols>
    <col min="5" max="5" width="12.6640625" bestFit="1" customWidth="1"/>
    <col min="10" max="10" width="11.6640625" bestFit="1" customWidth="1"/>
  </cols>
  <sheetData>
    <row r="2" spans="1:13" x14ac:dyDescent="0.2">
      <c r="A2" t="s">
        <v>74</v>
      </c>
      <c r="B2" t="s">
        <v>57</v>
      </c>
      <c r="C2" t="s">
        <v>73</v>
      </c>
      <c r="D2" t="s">
        <v>34</v>
      </c>
      <c r="E2" t="s">
        <v>1</v>
      </c>
      <c r="F2" t="s">
        <v>76</v>
      </c>
      <c r="G2" t="s">
        <v>57</v>
      </c>
      <c r="H2" t="s">
        <v>73</v>
      </c>
      <c r="I2" t="s">
        <v>34</v>
      </c>
      <c r="J2" t="s">
        <v>1</v>
      </c>
      <c r="L2" t="s">
        <v>77</v>
      </c>
    </row>
    <row r="3" spans="1:13" x14ac:dyDescent="0.2">
      <c r="A3">
        <v>1</v>
      </c>
      <c r="B3">
        <v>4</v>
      </c>
      <c r="C3">
        <v>2</v>
      </c>
      <c r="D3">
        <v>1</v>
      </c>
      <c r="E3" s="60">
        <f>AVERAGE(B3:D3)</f>
        <v>2.3333333333333335</v>
      </c>
      <c r="F3">
        <v>1</v>
      </c>
      <c r="G3">
        <v>2</v>
      </c>
      <c r="H3">
        <v>4</v>
      </c>
      <c r="I3">
        <v>1</v>
      </c>
      <c r="J3" s="60">
        <f>AVERAGE(G3:I3)</f>
        <v>2.3333333333333335</v>
      </c>
      <c r="L3">
        <v>1</v>
      </c>
      <c r="M3" t="s">
        <v>7</v>
      </c>
    </row>
    <row r="4" spans="1:13" x14ac:dyDescent="0.2">
      <c r="A4">
        <v>2</v>
      </c>
      <c r="B4">
        <v>10</v>
      </c>
      <c r="C4">
        <v>5</v>
      </c>
      <c r="D4">
        <v>16</v>
      </c>
      <c r="E4" s="60">
        <f t="shared" ref="E4:E9" si="0">AVERAGE(B4:D4)</f>
        <v>10.333333333333334</v>
      </c>
      <c r="F4">
        <v>2</v>
      </c>
      <c r="G4">
        <v>3</v>
      </c>
      <c r="H4">
        <v>2</v>
      </c>
      <c r="I4">
        <v>0.4</v>
      </c>
      <c r="J4" s="60">
        <f t="shared" ref="J4:J9" si="1">AVERAGE(G4:I4)</f>
        <v>1.8</v>
      </c>
      <c r="L4">
        <v>2</v>
      </c>
      <c r="M4" t="s">
        <v>10</v>
      </c>
    </row>
    <row r="5" spans="1:13" x14ac:dyDescent="0.2">
      <c r="A5">
        <v>3</v>
      </c>
      <c r="B5">
        <v>5</v>
      </c>
      <c r="C5">
        <v>10</v>
      </c>
      <c r="D5">
        <v>16</v>
      </c>
      <c r="E5" s="60">
        <f t="shared" si="0"/>
        <v>10.333333333333334</v>
      </c>
      <c r="F5">
        <v>3</v>
      </c>
      <c r="G5">
        <v>3</v>
      </c>
      <c r="H5">
        <v>2</v>
      </c>
      <c r="J5" s="60">
        <f t="shared" si="1"/>
        <v>2.5</v>
      </c>
      <c r="L5">
        <v>3</v>
      </c>
      <c r="M5" t="s">
        <v>16</v>
      </c>
    </row>
    <row r="6" spans="1:13" x14ac:dyDescent="0.2">
      <c r="A6">
        <v>4</v>
      </c>
      <c r="B6">
        <v>41</v>
      </c>
      <c r="C6">
        <v>35</v>
      </c>
      <c r="D6">
        <v>43</v>
      </c>
      <c r="E6" s="60">
        <f t="shared" si="0"/>
        <v>39.666666666666664</v>
      </c>
      <c r="F6">
        <v>4</v>
      </c>
      <c r="G6">
        <v>4</v>
      </c>
      <c r="H6">
        <v>4</v>
      </c>
      <c r="I6">
        <v>3</v>
      </c>
      <c r="J6" s="60">
        <f t="shared" si="1"/>
        <v>3.6666666666666665</v>
      </c>
      <c r="L6">
        <v>4</v>
      </c>
      <c r="M6" t="s">
        <v>13</v>
      </c>
    </row>
    <row r="7" spans="1:13" x14ac:dyDescent="0.2">
      <c r="A7">
        <v>5</v>
      </c>
      <c r="B7">
        <v>24</v>
      </c>
      <c r="C7">
        <v>31</v>
      </c>
      <c r="D7">
        <v>36</v>
      </c>
      <c r="E7" s="60">
        <f t="shared" si="0"/>
        <v>30.333333333333332</v>
      </c>
      <c r="F7">
        <v>5</v>
      </c>
      <c r="G7">
        <v>6</v>
      </c>
      <c r="H7">
        <v>3</v>
      </c>
      <c r="I7">
        <v>5</v>
      </c>
      <c r="J7" s="60">
        <f t="shared" si="1"/>
        <v>4.666666666666667</v>
      </c>
      <c r="L7">
        <v>5</v>
      </c>
      <c r="M7" t="s">
        <v>78</v>
      </c>
    </row>
    <row r="8" spans="1:13" x14ac:dyDescent="0.2">
      <c r="A8">
        <v>6</v>
      </c>
      <c r="B8">
        <v>4</v>
      </c>
      <c r="C8">
        <v>8</v>
      </c>
      <c r="D8">
        <v>2</v>
      </c>
      <c r="E8" s="60">
        <f t="shared" si="0"/>
        <v>4.666666666666667</v>
      </c>
      <c r="F8">
        <v>6</v>
      </c>
      <c r="G8">
        <v>3</v>
      </c>
      <c r="H8">
        <v>6</v>
      </c>
      <c r="I8">
        <v>3</v>
      </c>
      <c r="J8" s="60">
        <f t="shared" si="1"/>
        <v>4</v>
      </c>
      <c r="L8">
        <v>6</v>
      </c>
      <c r="M8" t="s">
        <v>9</v>
      </c>
    </row>
    <row r="9" spans="1:13" x14ac:dyDescent="0.2">
      <c r="A9">
        <v>7</v>
      </c>
      <c r="B9">
        <v>35</v>
      </c>
      <c r="C9">
        <v>10</v>
      </c>
      <c r="D9">
        <v>20</v>
      </c>
      <c r="E9" s="60">
        <f t="shared" si="0"/>
        <v>21.666666666666668</v>
      </c>
      <c r="F9">
        <v>7</v>
      </c>
      <c r="G9">
        <v>1</v>
      </c>
      <c r="H9">
        <v>1</v>
      </c>
      <c r="I9">
        <v>0</v>
      </c>
      <c r="J9" s="60">
        <f t="shared" si="1"/>
        <v>0.66666666666666663</v>
      </c>
      <c r="L9">
        <v>7</v>
      </c>
      <c r="M9" t="s">
        <v>17</v>
      </c>
    </row>
    <row r="12" spans="1:13" x14ac:dyDescent="0.2">
      <c r="A12" t="s">
        <v>75</v>
      </c>
      <c r="B12" t="s">
        <v>57</v>
      </c>
      <c r="C12" t="s">
        <v>73</v>
      </c>
      <c r="D12" t="s">
        <v>34</v>
      </c>
      <c r="E12" t="s">
        <v>1</v>
      </c>
    </row>
    <row r="13" spans="1:13" x14ac:dyDescent="0.2">
      <c r="A13">
        <v>1</v>
      </c>
      <c r="B13">
        <v>2</v>
      </c>
      <c r="C13">
        <v>3</v>
      </c>
      <c r="D13">
        <v>0</v>
      </c>
      <c r="E13" s="60">
        <f>AVERAGE(B13:D13)</f>
        <v>1.6666666666666667</v>
      </c>
    </row>
    <row r="14" spans="1:13" x14ac:dyDescent="0.2">
      <c r="A14">
        <v>2</v>
      </c>
    </row>
    <row r="15" spans="1:13" x14ac:dyDescent="0.2">
      <c r="A15">
        <v>3</v>
      </c>
    </row>
    <row r="16" spans="1:13" x14ac:dyDescent="0.2">
      <c r="A16">
        <v>4</v>
      </c>
    </row>
    <row r="17" spans="1:3" x14ac:dyDescent="0.2">
      <c r="A17">
        <v>5</v>
      </c>
    </row>
    <row r="18" spans="1:3" x14ac:dyDescent="0.2">
      <c r="A18">
        <v>6</v>
      </c>
    </row>
    <row r="19" spans="1:3" x14ac:dyDescent="0.2">
      <c r="A19">
        <v>7</v>
      </c>
    </row>
    <row r="24" spans="1:3" x14ac:dyDescent="0.2">
      <c r="A24" t="s">
        <v>79</v>
      </c>
      <c r="B24" t="s">
        <v>80</v>
      </c>
      <c r="C24" t="s">
        <v>81</v>
      </c>
    </row>
    <row r="25" spans="1:3" x14ac:dyDescent="0.2">
      <c r="A25">
        <v>1</v>
      </c>
      <c r="B25" s="60">
        <f>J3</f>
        <v>2.3333333333333335</v>
      </c>
      <c r="C25" s="60">
        <f>E3</f>
        <v>2.3333333333333335</v>
      </c>
    </row>
    <row r="26" spans="1:3" x14ac:dyDescent="0.2">
      <c r="A26">
        <v>2</v>
      </c>
      <c r="B26" s="60">
        <f t="shared" ref="B26:B31" si="2">J4</f>
        <v>1.8</v>
      </c>
      <c r="C26" s="60">
        <f t="shared" ref="C26:C31" si="3">E4</f>
        <v>10.333333333333334</v>
      </c>
    </row>
    <row r="27" spans="1:3" x14ac:dyDescent="0.2">
      <c r="A27">
        <v>3</v>
      </c>
      <c r="B27" s="60">
        <f t="shared" si="2"/>
        <v>2.5</v>
      </c>
      <c r="C27" s="60">
        <f t="shared" si="3"/>
        <v>10.333333333333334</v>
      </c>
    </row>
    <row r="28" spans="1:3" x14ac:dyDescent="0.2">
      <c r="A28">
        <v>4</v>
      </c>
      <c r="B28" s="60">
        <f t="shared" si="2"/>
        <v>3.6666666666666665</v>
      </c>
      <c r="C28" s="60">
        <f t="shared" si="3"/>
        <v>39.666666666666664</v>
      </c>
    </row>
    <row r="29" spans="1:3" x14ac:dyDescent="0.2">
      <c r="A29">
        <v>5</v>
      </c>
      <c r="B29" s="60">
        <f t="shared" si="2"/>
        <v>4.666666666666667</v>
      </c>
      <c r="C29" s="60">
        <f t="shared" si="3"/>
        <v>30.333333333333332</v>
      </c>
    </row>
    <row r="30" spans="1:3" x14ac:dyDescent="0.2">
      <c r="A30">
        <v>6</v>
      </c>
      <c r="B30" s="60">
        <f t="shared" si="2"/>
        <v>4</v>
      </c>
      <c r="C30" s="60">
        <f t="shared" si="3"/>
        <v>4.666666666666667</v>
      </c>
    </row>
    <row r="31" spans="1:3" x14ac:dyDescent="0.2">
      <c r="A31">
        <v>7</v>
      </c>
      <c r="B31" s="60">
        <f t="shared" si="2"/>
        <v>0.66666666666666663</v>
      </c>
      <c r="C31" s="60">
        <f t="shared" si="3"/>
        <v>21.666666666666668</v>
      </c>
    </row>
    <row r="32" spans="1:3" x14ac:dyDescent="0.2">
      <c r="A32">
        <v>8</v>
      </c>
      <c r="B32" s="60">
        <f>AVERAGE(B25:B31)</f>
        <v>2.804761904761905</v>
      </c>
      <c r="C32" s="60">
        <f>AVERAGE(C25:C31)</f>
        <v>17.047619047619047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66277830D96B4B82936E93F3F4090D" ma:contentTypeVersion="4" ma:contentTypeDescription="Create a new document." ma:contentTypeScope="" ma:versionID="150abed4e7978df640ad072d7f044cfd">
  <xsd:schema xmlns:xsd="http://www.w3.org/2001/XMLSchema" xmlns:xs="http://www.w3.org/2001/XMLSchema" xmlns:p="http://schemas.microsoft.com/office/2006/metadata/properties" xmlns:ns2="e3e6a25d-e702-4c7a-9c1c-14e7c0effd7b" targetNamespace="http://schemas.microsoft.com/office/2006/metadata/properties" ma:root="true" ma:fieldsID="f8affc97d9c95c22375dcd6a553e6618" ns2:_="">
    <xsd:import namespace="e3e6a25d-e702-4c7a-9c1c-14e7c0effd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6a25d-e702-4c7a-9c1c-14e7c0effd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441D20-B080-4FFC-B918-845673FA1407}">
  <ds:schemaRefs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3e6a25d-e702-4c7a-9c1c-14e7c0effd7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8C5EE9E-38B3-4EB4-A7C8-8C7DDA35E5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DA2964-2295-498C-9ABC-93A091B441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6a25d-e702-4c7a-9c1c-14e7c0effd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Reaktionstid alle forsøg v1</vt:lpstr>
      <vt:lpstr>Reaktionstid alle forsøg v2</vt:lpstr>
      <vt:lpstr>Reaktionstid alle forsøg v3 køn</vt:lpstr>
      <vt:lpstr>Nerveledningshastighed</vt:lpstr>
      <vt:lpstr>Smertereceptorer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Line Søndergaard Kallerup</cp:lastModifiedBy>
  <cp:revision/>
  <dcterms:created xsi:type="dcterms:W3CDTF">2024-10-08T08:00:36Z</dcterms:created>
  <dcterms:modified xsi:type="dcterms:W3CDTF">2024-10-24T07:08:37Z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0x0101002C66277830D96B4B82936E93F3F4090D</vt:lpwstr>
  </property>
</Properties>
</file>